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vsfg-my.sharepoint.com/personal/alan_tam_vsfg_com/Documents/ZUU RELATED/ANALYSIS TOOLS/Prototype/Financial Freedom/"/>
    </mc:Choice>
  </mc:AlternateContent>
  <xr:revisionPtr revIDLastSave="17" documentId="8_{FDF27591-644C-4305-8825-8F5A49BD5E70}" xr6:coauthVersionLast="47" xr6:coauthVersionMax="47" xr10:uidLastSave="{F5888572-E048-4349-B335-720636945F30}"/>
  <workbookProtection workbookAlgorithmName="SHA-512" workbookHashValue="HbL5Bf/6dSARIpWBhqH1cBNFNIUXo1ZL0Jj7zNERCRPAr2WXm2YOOENcKTzQKI8hIAv+SjUDi1dGFgM3vd8rVw==" workbookSaltValue="92/9OxvSSD/pJQsOxLh19g==" workbookSpinCount="100000" lockStructure="1"/>
  <bookViews>
    <workbookView xWindow="-120" yWindow="-16320" windowWidth="29040" windowHeight="15840" xr2:uid="{3D670816-D2C8-4428-A91F-5B379BAAD96D}"/>
  </bookViews>
  <sheets>
    <sheet name="INPUT" sheetId="1" r:id="rId1"/>
    <sheet name="OUTPUT"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0" i="1" l="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I24" i="3"/>
  <c r="J24" i="3"/>
  <c r="Q19" i="3"/>
  <c r="Q20" i="3" s="1"/>
  <c r="N19" i="3"/>
  <c r="N20" i="3" s="1"/>
  <c r="A22" i="1"/>
  <c r="B22" i="1"/>
  <c r="C22" i="1"/>
  <c r="E22" i="1"/>
  <c r="H22" i="1"/>
  <c r="I22" i="1"/>
  <c r="L14" i="1"/>
  <c r="M16" i="3" s="1"/>
  <c r="K14" i="1"/>
  <c r="L16" i="3" s="1"/>
  <c r="H14" i="1"/>
  <c r="I16" i="3" s="1"/>
  <c r="K22" i="1"/>
  <c r="L22" i="1"/>
  <c r="M22" i="1"/>
  <c r="N22" i="1"/>
  <c r="O22" i="1"/>
  <c r="P22" i="1"/>
  <c r="Q22" i="1"/>
  <c r="J22" i="1"/>
  <c r="E24" i="3"/>
  <c r="C24" i="3"/>
  <c r="B24" i="3"/>
  <c r="A24" i="3"/>
  <c r="I14" i="3"/>
  <c r="H12" i="1"/>
  <c r="A14" i="3"/>
  <c r="H19" i="1"/>
  <c r="I21" i="3" s="1"/>
  <c r="H18" i="1"/>
  <c r="I20" i="3" s="1"/>
  <c r="H17" i="1"/>
  <c r="I19" i="3" s="1"/>
  <c r="N17" i="1"/>
  <c r="N18" i="1" s="1"/>
  <c r="L17" i="1"/>
  <c r="L18" i="1" s="1"/>
  <c r="H16" i="1"/>
  <c r="I18" i="3" s="1"/>
  <c r="H15" i="1"/>
  <c r="I17" i="3" s="1"/>
  <c r="A17" i="1"/>
  <c r="A19" i="3" s="1"/>
  <c r="A14" i="1"/>
  <c r="A16" i="3" s="1"/>
  <c r="A12" i="1"/>
  <c r="A19" i="1"/>
  <c r="A21" i="3" s="1"/>
  <c r="A18" i="1"/>
  <c r="A20" i="3" s="1"/>
  <c r="A16" i="1"/>
  <c r="A18" i="3" s="1"/>
  <c r="A15" i="1"/>
  <c r="A17" i="3" s="1"/>
  <c r="R5" i="3"/>
  <c r="R24" i="3" s="1"/>
  <c r="P5" i="3"/>
  <c r="Q24" i="3" s="1"/>
  <c r="N5" i="3"/>
  <c r="P24" i="3" s="1"/>
  <c r="L5" i="3"/>
  <c r="O24" i="3" s="1"/>
  <c r="J5" i="3"/>
  <c r="N24" i="3" s="1"/>
  <c r="H5" i="3"/>
  <c r="M24" i="3" s="1"/>
  <c r="F5" i="3"/>
  <c r="L24" i="3" s="1"/>
  <c r="D5" i="3"/>
  <c r="K24" i="3" s="1"/>
  <c r="A11" i="3"/>
  <c r="I10" i="1"/>
  <c r="A10" i="3" s="1"/>
  <c r="I9" i="1"/>
  <c r="A9" i="3" s="1"/>
  <c r="I8" i="1"/>
  <c r="A8" i="3" s="1"/>
  <c r="I7" i="1"/>
  <c r="A7" i="3" s="1"/>
  <c r="A1" i="1"/>
  <c r="A1" i="3" s="1"/>
  <c r="A2" i="1"/>
  <c r="A2" i="3" s="1"/>
  <c r="H3" i="1"/>
  <c r="A3" i="3" s="1"/>
  <c r="D8" i="3"/>
  <c r="O20" i="3"/>
  <c r="O19" i="3"/>
  <c r="F17" i="3"/>
  <c r="B26" i="3" s="1"/>
  <c r="F20" i="3"/>
  <c r="F21" i="3"/>
  <c r="F16" i="3"/>
  <c r="J26" i="3" s="1"/>
  <c r="R8" i="3"/>
  <c r="R9" i="3"/>
  <c r="P8" i="3"/>
  <c r="P9" i="3"/>
  <c r="N8" i="3"/>
  <c r="N9" i="3"/>
  <c r="L8" i="3"/>
  <c r="L9" i="3"/>
  <c r="J8" i="3"/>
  <c r="J9" i="3"/>
  <c r="H8" i="3"/>
  <c r="H9" i="3"/>
  <c r="F8" i="3"/>
  <c r="F9" i="3"/>
  <c r="D9" i="3"/>
  <c r="R7" i="3"/>
  <c r="P7" i="3"/>
  <c r="N7" i="3"/>
  <c r="L7" i="3"/>
  <c r="J7" i="3"/>
  <c r="H7" i="3"/>
  <c r="F7" i="3"/>
  <c r="D7" i="3"/>
  <c r="A26" i="3"/>
  <c r="A24" i="1"/>
  <c r="B24" i="1"/>
  <c r="I26" i="3"/>
  <c r="I24" i="1"/>
  <c r="Q24" i="1"/>
  <c r="P24" i="1"/>
  <c r="O24" i="1"/>
  <c r="N24" i="1"/>
  <c r="M24" i="1"/>
  <c r="L24" i="1"/>
  <c r="K24" i="1"/>
  <c r="P26" i="3" l="1"/>
  <c r="Q26" i="3"/>
  <c r="N26" i="3"/>
  <c r="R26" i="3"/>
  <c r="M26" i="3"/>
  <c r="O26" i="3"/>
  <c r="L26" i="3"/>
  <c r="K26" i="3"/>
  <c r="A27" i="3"/>
  <c r="I27" i="3"/>
  <c r="I28" i="3" s="1"/>
  <c r="B27" i="3"/>
  <c r="H24" i="1"/>
  <c r="J27" i="3" l="1"/>
  <c r="N27" i="3" s="1"/>
  <c r="B28" i="3"/>
  <c r="A28" i="3"/>
  <c r="I29" i="3"/>
  <c r="H25" i="1"/>
  <c r="B25" i="1"/>
  <c r="A25" i="1"/>
  <c r="P27" i="3" l="1"/>
  <c r="Q27" i="3"/>
  <c r="O27" i="3"/>
  <c r="R27" i="3"/>
  <c r="K27" i="3"/>
  <c r="L27" i="3"/>
  <c r="M27" i="3"/>
  <c r="J28" i="3"/>
  <c r="I30" i="3"/>
  <c r="B29" i="3"/>
  <c r="A29" i="3"/>
  <c r="I25" i="1"/>
  <c r="H26" i="1"/>
  <c r="B26" i="1"/>
  <c r="A26" i="1"/>
  <c r="P28" i="3" l="1"/>
  <c r="Q28" i="3"/>
  <c r="R28" i="3"/>
  <c r="K28" i="3"/>
  <c r="L28" i="3"/>
  <c r="J29" i="3"/>
  <c r="O28" i="3"/>
  <c r="N28" i="3"/>
  <c r="M28" i="3"/>
  <c r="B30" i="3"/>
  <c r="A30" i="3"/>
  <c r="I31" i="3"/>
  <c r="K25" i="1"/>
  <c r="L25" i="1"/>
  <c r="M25" i="1"/>
  <c r="N25" i="1"/>
  <c r="O25" i="1"/>
  <c r="P25" i="1"/>
  <c r="Q25" i="1"/>
  <c r="I26" i="1"/>
  <c r="H27" i="1"/>
  <c r="B27" i="1"/>
  <c r="A27" i="1"/>
  <c r="P29" i="3" l="1"/>
  <c r="Q29" i="3"/>
  <c r="M29" i="3"/>
  <c r="J30" i="3"/>
  <c r="L29" i="3"/>
  <c r="R29" i="3"/>
  <c r="N29" i="3"/>
  <c r="K29" i="3"/>
  <c r="O29" i="3"/>
  <c r="A31" i="3"/>
  <c r="B31" i="3"/>
  <c r="I32" i="3"/>
  <c r="L26" i="1"/>
  <c r="M26" i="1"/>
  <c r="N26" i="1"/>
  <c r="O26" i="1"/>
  <c r="P26" i="1"/>
  <c r="Q26" i="1"/>
  <c r="K26" i="1"/>
  <c r="I27" i="1"/>
  <c r="H28" i="1"/>
  <c r="B28" i="1"/>
  <c r="A28" i="1"/>
  <c r="Q30" i="3" l="1"/>
  <c r="K30" i="3"/>
  <c r="J31" i="3"/>
  <c r="N30" i="3"/>
  <c r="O30" i="3"/>
  <c r="L30" i="3"/>
  <c r="M30" i="3"/>
  <c r="P30" i="3"/>
  <c r="R30" i="3"/>
  <c r="I33" i="3"/>
  <c r="B32" i="3"/>
  <c r="A32" i="3"/>
  <c r="M27" i="1"/>
  <c r="N27" i="1"/>
  <c r="O27" i="1"/>
  <c r="P27" i="1"/>
  <c r="Q27" i="1"/>
  <c r="L27" i="1"/>
  <c r="K27" i="1"/>
  <c r="I28" i="1"/>
  <c r="H29" i="1"/>
  <c r="B29" i="1"/>
  <c r="A29" i="1"/>
  <c r="Q31" i="3" l="1"/>
  <c r="P31" i="3"/>
  <c r="M31" i="3"/>
  <c r="J32" i="3"/>
  <c r="K31" i="3"/>
  <c r="N31" i="3"/>
  <c r="R31" i="3"/>
  <c r="O31" i="3"/>
  <c r="L31" i="3"/>
  <c r="I34" i="3"/>
  <c r="B33" i="3"/>
  <c r="A33" i="3"/>
  <c r="N28" i="1"/>
  <c r="O28" i="1"/>
  <c r="P28" i="1"/>
  <c r="Q28" i="1"/>
  <c r="M28" i="1"/>
  <c r="K28" i="1"/>
  <c r="L28" i="1"/>
  <c r="I29" i="1"/>
  <c r="H30" i="1"/>
  <c r="A30" i="1"/>
  <c r="B30" i="1"/>
  <c r="R32" i="3" l="1"/>
  <c r="K32" i="3"/>
  <c r="L32" i="3"/>
  <c r="O32" i="3"/>
  <c r="M32" i="3"/>
  <c r="J33" i="3"/>
  <c r="J34" i="3" s="1"/>
  <c r="P32" i="3"/>
  <c r="Q32" i="3"/>
  <c r="N32" i="3"/>
  <c r="B34" i="3"/>
  <c r="A34" i="3"/>
  <c r="I35" i="3"/>
  <c r="O29" i="1"/>
  <c r="P29" i="1"/>
  <c r="Q29" i="1"/>
  <c r="N29" i="1"/>
  <c r="K29" i="1"/>
  <c r="L29" i="1"/>
  <c r="M29" i="1"/>
  <c r="I30" i="1"/>
  <c r="H31" i="1"/>
  <c r="A31" i="1"/>
  <c r="B31" i="1"/>
  <c r="R33" i="3" l="1"/>
  <c r="R34" i="3" s="1"/>
  <c r="K33" i="3"/>
  <c r="K34" i="3" s="1"/>
  <c r="M33" i="3"/>
  <c r="M34" i="3" s="1"/>
  <c r="O33" i="3"/>
  <c r="O34" i="3" s="1"/>
  <c r="L33" i="3"/>
  <c r="L34" i="3" s="1"/>
  <c r="P33" i="3"/>
  <c r="P34" i="3" s="1"/>
  <c r="Q33" i="3"/>
  <c r="Q34" i="3" s="1"/>
  <c r="N33" i="3"/>
  <c r="N34" i="3" s="1"/>
  <c r="I36" i="3"/>
  <c r="J35" i="3"/>
  <c r="B35" i="3"/>
  <c r="A35" i="3"/>
  <c r="I31" i="1"/>
  <c r="P30" i="1"/>
  <c r="O30" i="1"/>
  <c r="Q30" i="1"/>
  <c r="K30" i="1"/>
  <c r="L30" i="1"/>
  <c r="M30" i="1"/>
  <c r="N30" i="1"/>
  <c r="H32" i="1"/>
  <c r="B32" i="1"/>
  <c r="A32" i="1"/>
  <c r="N31" i="1" l="1"/>
  <c r="M31" i="1"/>
  <c r="L31" i="1"/>
  <c r="K31" i="1"/>
  <c r="A36" i="3"/>
  <c r="B36" i="3"/>
  <c r="Q31" i="1"/>
  <c r="O31" i="1"/>
  <c r="O35" i="3"/>
  <c r="N35" i="3"/>
  <c r="R35" i="3"/>
  <c r="Q35" i="3"/>
  <c r="P35" i="3"/>
  <c r="M35" i="3"/>
  <c r="L35" i="3"/>
  <c r="K35" i="3"/>
  <c r="I32" i="1"/>
  <c r="P31" i="1"/>
  <c r="I37" i="3"/>
  <c r="J36" i="3"/>
  <c r="H33" i="1"/>
  <c r="A33" i="1"/>
  <c r="B33" i="1"/>
  <c r="Q32" i="1" l="1"/>
  <c r="M32" i="1"/>
  <c r="B37" i="3"/>
  <c r="A37" i="3"/>
  <c r="L32" i="1"/>
  <c r="I33" i="1"/>
  <c r="Q36" i="3"/>
  <c r="P36" i="3"/>
  <c r="N36" i="3"/>
  <c r="M36" i="3"/>
  <c r="L36" i="3"/>
  <c r="O36" i="3"/>
  <c r="K36" i="3"/>
  <c r="R36" i="3"/>
  <c r="O32" i="1"/>
  <c r="J37" i="3"/>
  <c r="I38" i="3"/>
  <c r="N32" i="1"/>
  <c r="K32" i="1"/>
  <c r="P32" i="1"/>
  <c r="H34" i="1"/>
  <c r="A34" i="1"/>
  <c r="B34" i="1"/>
  <c r="I34" i="1" l="1"/>
  <c r="L33" i="1"/>
  <c r="P33" i="1"/>
  <c r="K33" i="1"/>
  <c r="A38" i="3"/>
  <c r="B38" i="3"/>
  <c r="N33" i="1"/>
  <c r="I39" i="3"/>
  <c r="J38" i="3"/>
  <c r="M33" i="1"/>
  <c r="K37" i="3"/>
  <c r="R37" i="3"/>
  <c r="L37" i="3"/>
  <c r="Q37" i="3"/>
  <c r="M37" i="3"/>
  <c r="P37" i="3"/>
  <c r="O37" i="3"/>
  <c r="N37" i="3"/>
  <c r="Q33" i="1"/>
  <c r="O33" i="1"/>
  <c r="H35" i="1"/>
  <c r="A35" i="1"/>
  <c r="B35" i="1"/>
  <c r="M34" i="1" l="1"/>
  <c r="Q34" i="1"/>
  <c r="N34" i="1"/>
  <c r="I35" i="1"/>
  <c r="O34" i="1"/>
  <c r="P34" i="1"/>
  <c r="K34" i="1"/>
  <c r="L34" i="1"/>
  <c r="B39" i="3"/>
  <c r="A39" i="3"/>
  <c r="M38" i="3"/>
  <c r="L38" i="3"/>
  <c r="R38" i="3"/>
  <c r="Q38" i="3"/>
  <c r="P38" i="3"/>
  <c r="O38" i="3"/>
  <c r="N38" i="3"/>
  <c r="K38" i="3"/>
  <c r="I40" i="3"/>
  <c r="J39" i="3"/>
  <c r="H36" i="1"/>
  <c r="B36" i="1"/>
  <c r="A36" i="1"/>
  <c r="K35" i="1" l="1"/>
  <c r="L35" i="1"/>
  <c r="Q35" i="1"/>
  <c r="P35" i="1"/>
  <c r="O35" i="1"/>
  <c r="N35" i="1"/>
  <c r="M35" i="1"/>
  <c r="I36" i="1"/>
  <c r="J40" i="3"/>
  <c r="I41" i="3"/>
  <c r="B40" i="3"/>
  <c r="A40" i="3"/>
  <c r="O39" i="3"/>
  <c r="N39" i="3"/>
  <c r="P39" i="3"/>
  <c r="M39" i="3"/>
  <c r="L39" i="3"/>
  <c r="Q39" i="3"/>
  <c r="K39" i="3"/>
  <c r="R39" i="3"/>
  <c r="H37" i="1"/>
  <c r="B37" i="1"/>
  <c r="A37" i="1"/>
  <c r="P36" i="1" l="1"/>
  <c r="M36" i="1"/>
  <c r="N36" i="1"/>
  <c r="Q36" i="1"/>
  <c r="I37" i="1"/>
  <c r="O36" i="1"/>
  <c r="L36" i="1"/>
  <c r="K36" i="1"/>
  <c r="B41" i="3"/>
  <c r="A41" i="3"/>
  <c r="J41" i="3"/>
  <c r="I42" i="3"/>
  <c r="Q40" i="3"/>
  <c r="P40" i="3"/>
  <c r="L40" i="3"/>
  <c r="K40" i="3"/>
  <c r="M40" i="3"/>
  <c r="R40" i="3"/>
  <c r="O40" i="3"/>
  <c r="N40" i="3"/>
  <c r="H38" i="1"/>
  <c r="B38" i="1"/>
  <c r="A38" i="1"/>
  <c r="I38" i="1" l="1"/>
  <c r="K37" i="1"/>
  <c r="P37" i="1"/>
  <c r="O37" i="1"/>
  <c r="M37" i="1"/>
  <c r="L37" i="1"/>
  <c r="N37" i="1"/>
  <c r="Q37" i="1"/>
  <c r="K41" i="3"/>
  <c r="R41" i="3"/>
  <c r="Q41" i="3"/>
  <c r="P41" i="3"/>
  <c r="O41" i="3"/>
  <c r="N41" i="3"/>
  <c r="M41" i="3"/>
  <c r="L41" i="3"/>
  <c r="I43" i="3"/>
  <c r="J42" i="3"/>
  <c r="A42" i="3"/>
  <c r="B42" i="3"/>
  <c r="H39" i="1"/>
  <c r="A39" i="1"/>
  <c r="B39" i="1"/>
  <c r="Q38" i="1" l="1"/>
  <c r="I39" i="1"/>
  <c r="L38" i="1"/>
  <c r="O38" i="1"/>
  <c r="K38" i="1"/>
  <c r="N38" i="1"/>
  <c r="M38" i="1"/>
  <c r="P38" i="1"/>
  <c r="M42" i="3"/>
  <c r="L42" i="3"/>
  <c r="P42" i="3"/>
  <c r="O42" i="3"/>
  <c r="N42" i="3"/>
  <c r="Q42" i="3"/>
  <c r="K42" i="3"/>
  <c r="R42" i="3"/>
  <c r="B43" i="3"/>
  <c r="A43" i="3"/>
  <c r="I44" i="3"/>
  <c r="J43" i="3"/>
  <c r="H40" i="1"/>
  <c r="B40" i="1"/>
  <c r="A40" i="1"/>
  <c r="Q39" i="1" l="1"/>
  <c r="O39" i="1"/>
  <c r="I40" i="1"/>
  <c r="P39" i="1"/>
  <c r="M39" i="1"/>
  <c r="L39" i="1"/>
  <c r="N39" i="1"/>
  <c r="K39" i="1"/>
  <c r="O43" i="3"/>
  <c r="N43" i="3"/>
  <c r="L43" i="3"/>
  <c r="K43" i="3"/>
  <c r="M43" i="3"/>
  <c r="R43" i="3"/>
  <c r="Q43" i="3"/>
  <c r="P43" i="3"/>
  <c r="B44" i="3"/>
  <c r="A44" i="3"/>
  <c r="J44" i="3"/>
  <c r="I45" i="3"/>
  <c r="H41" i="1"/>
  <c r="A41" i="1"/>
  <c r="B41" i="1"/>
  <c r="O40" i="1" l="1"/>
  <c r="Q40" i="1"/>
  <c r="N40" i="1"/>
  <c r="L40" i="1"/>
  <c r="P40" i="1"/>
  <c r="I41" i="1"/>
  <c r="K40" i="1"/>
  <c r="M40" i="1"/>
  <c r="B45" i="3"/>
  <c r="A45" i="3"/>
  <c r="J45" i="3"/>
  <c r="I46" i="3"/>
  <c r="Q44" i="3"/>
  <c r="P44" i="3"/>
  <c r="R44" i="3"/>
  <c r="O44" i="3"/>
  <c r="K44" i="3"/>
  <c r="N44" i="3"/>
  <c r="M44" i="3"/>
  <c r="L44" i="3"/>
  <c r="H42" i="1"/>
  <c r="B42" i="1"/>
  <c r="A42" i="1"/>
  <c r="I42" i="1" l="1"/>
  <c r="O41" i="1"/>
  <c r="Q41" i="1"/>
  <c r="M41" i="1"/>
  <c r="K41" i="1"/>
  <c r="L41" i="1"/>
  <c r="N41" i="1"/>
  <c r="P41" i="1"/>
  <c r="K45" i="3"/>
  <c r="R45" i="3"/>
  <c r="P45" i="3"/>
  <c r="O45" i="3"/>
  <c r="N45" i="3"/>
  <c r="M45" i="3"/>
  <c r="L45" i="3"/>
  <c r="Q45" i="3"/>
  <c r="I47" i="3"/>
  <c r="J46" i="3"/>
  <c r="A46" i="3"/>
  <c r="B46" i="3"/>
  <c r="H43" i="1"/>
  <c r="A43" i="1"/>
  <c r="B43" i="1"/>
  <c r="P42" i="1" l="1"/>
  <c r="N42" i="1"/>
  <c r="I43" i="1"/>
  <c r="L42" i="1"/>
  <c r="K42" i="1"/>
  <c r="M42" i="1"/>
  <c r="Q42" i="1"/>
  <c r="O42" i="1"/>
  <c r="B47" i="3"/>
  <c r="A47" i="3"/>
  <c r="M46" i="3"/>
  <c r="L46" i="3"/>
  <c r="N46" i="3"/>
  <c r="O46" i="3"/>
  <c r="K46" i="3"/>
  <c r="R46" i="3"/>
  <c r="Q46" i="3"/>
  <c r="P46" i="3"/>
  <c r="I48" i="3"/>
  <c r="J47" i="3"/>
  <c r="H44" i="1"/>
  <c r="B44" i="1"/>
  <c r="A44" i="1"/>
  <c r="N43" i="1" l="1"/>
  <c r="P43" i="1"/>
  <c r="O43" i="1"/>
  <c r="K43" i="1"/>
  <c r="Q43" i="1"/>
  <c r="M43" i="1"/>
  <c r="L43" i="1"/>
  <c r="I44" i="1"/>
  <c r="O47" i="3"/>
  <c r="N47" i="3"/>
  <c r="R47" i="3"/>
  <c r="K47" i="3"/>
  <c r="Q47" i="3"/>
  <c r="P47" i="3"/>
  <c r="M47" i="3"/>
  <c r="L47" i="3"/>
  <c r="I49" i="3"/>
  <c r="J48" i="3"/>
  <c r="B48" i="3"/>
  <c r="A48" i="3"/>
  <c r="H45" i="1"/>
  <c r="A45" i="1"/>
  <c r="B45" i="1"/>
  <c r="O44" i="1" l="1"/>
  <c r="I45" i="1"/>
  <c r="Q44" i="1"/>
  <c r="P44" i="1"/>
  <c r="L44" i="1"/>
  <c r="K44" i="1"/>
  <c r="N44" i="1"/>
  <c r="M44" i="1"/>
  <c r="A49" i="3"/>
  <c r="B49" i="3"/>
  <c r="Q48" i="3"/>
  <c r="P48" i="3"/>
  <c r="R48" i="3"/>
  <c r="O48" i="3"/>
  <c r="N48" i="3"/>
  <c r="M48" i="3"/>
  <c r="L48" i="3"/>
  <c r="K48" i="3"/>
  <c r="J49" i="3"/>
  <c r="I50" i="3"/>
  <c r="H46" i="1"/>
  <c r="A46" i="1"/>
  <c r="B46" i="1"/>
  <c r="Q45" i="1" l="1"/>
  <c r="I46" i="1"/>
  <c r="M45" i="1"/>
  <c r="P45" i="1"/>
  <c r="N45" i="1"/>
  <c r="K45" i="1"/>
  <c r="L45" i="1"/>
  <c r="O45" i="1"/>
  <c r="A50" i="3"/>
  <c r="B50" i="3"/>
  <c r="K49" i="3"/>
  <c r="R49" i="3"/>
  <c r="N49" i="3"/>
  <c r="M49" i="3"/>
  <c r="L49" i="3"/>
  <c r="Q49" i="3"/>
  <c r="P49" i="3"/>
  <c r="O49" i="3"/>
  <c r="J50" i="3"/>
  <c r="K50" i="3" s="1"/>
  <c r="I51" i="3"/>
  <c r="H47" i="1"/>
  <c r="B47" i="1"/>
  <c r="A47" i="1"/>
  <c r="P46" i="1" l="1"/>
  <c r="L46" i="1"/>
  <c r="O46" i="1"/>
  <c r="K46" i="1"/>
  <c r="Q46" i="1"/>
  <c r="N46" i="1"/>
  <c r="M46" i="1"/>
  <c r="I47" i="1"/>
  <c r="I52" i="3"/>
  <c r="J51" i="3"/>
  <c r="B51" i="3"/>
  <c r="A51" i="3"/>
  <c r="M50" i="3"/>
  <c r="L50" i="3"/>
  <c r="R50" i="3"/>
  <c r="Q50" i="3"/>
  <c r="P50" i="3"/>
  <c r="O50" i="3"/>
  <c r="N50" i="3"/>
  <c r="H48" i="1"/>
  <c r="B48" i="1"/>
  <c r="A48" i="1"/>
  <c r="E52" i="3" l="1"/>
  <c r="Q47" i="1"/>
  <c r="I48" i="1"/>
  <c r="P47" i="1"/>
  <c r="O47" i="1"/>
  <c r="N47" i="1"/>
  <c r="M47" i="1"/>
  <c r="L47" i="1"/>
  <c r="K47" i="1"/>
  <c r="A52" i="3"/>
  <c r="C52" i="3"/>
  <c r="B52" i="3"/>
  <c r="E53" i="3" s="1"/>
  <c r="O51" i="3"/>
  <c r="N51" i="3"/>
  <c r="R51" i="3"/>
  <c r="Q51" i="3"/>
  <c r="P51" i="3"/>
  <c r="M51" i="3"/>
  <c r="L51" i="3"/>
  <c r="K51" i="3"/>
  <c r="I53" i="3"/>
  <c r="J52" i="3"/>
  <c r="H49" i="1"/>
  <c r="I49" i="1" s="1"/>
  <c r="B49" i="1"/>
  <c r="C50" i="1" s="1"/>
  <c r="A49" i="1"/>
  <c r="Q48" i="1" l="1"/>
  <c r="O48" i="1"/>
  <c r="P48" i="1"/>
  <c r="M48" i="1"/>
  <c r="K48" i="1"/>
  <c r="L48" i="1"/>
  <c r="N48" i="1"/>
  <c r="J53" i="3"/>
  <c r="I54" i="3"/>
  <c r="Q52" i="3"/>
  <c r="P52" i="3"/>
  <c r="N52" i="3"/>
  <c r="M52" i="3"/>
  <c r="O52" i="3"/>
  <c r="L52" i="3"/>
  <c r="K52" i="3"/>
  <c r="R52" i="3"/>
  <c r="C53" i="3"/>
  <c r="B53" i="3"/>
  <c r="E54" i="3" s="1"/>
  <c r="A53" i="3"/>
  <c r="K49" i="1"/>
  <c r="L49" i="1"/>
  <c r="M49" i="1"/>
  <c r="N49" i="1"/>
  <c r="O49" i="1"/>
  <c r="P49" i="1"/>
  <c r="Q49" i="1"/>
  <c r="H50" i="1"/>
  <c r="I50" i="1" s="1"/>
  <c r="B50" i="1"/>
  <c r="C51" i="1" s="1"/>
  <c r="A50" i="1"/>
  <c r="A54" i="3" l="1"/>
  <c r="C54" i="3"/>
  <c r="B54" i="3"/>
  <c r="E55" i="3" s="1"/>
  <c r="I55" i="3"/>
  <c r="J54" i="3"/>
  <c r="K53" i="3"/>
  <c r="R53" i="3"/>
  <c r="L53" i="3"/>
  <c r="Q53" i="3"/>
  <c r="M53" i="3"/>
  <c r="P53" i="3"/>
  <c r="O53" i="3"/>
  <c r="N53" i="3"/>
  <c r="L50" i="1"/>
  <c r="M50" i="1"/>
  <c r="N50" i="1"/>
  <c r="O50" i="1"/>
  <c r="P50" i="1"/>
  <c r="Q50" i="1"/>
  <c r="K50" i="1"/>
  <c r="H51" i="1"/>
  <c r="I51" i="1" s="1"/>
  <c r="A51" i="1"/>
  <c r="B51" i="1"/>
  <c r="C52" i="1" s="1"/>
  <c r="I56" i="3" l="1"/>
  <c r="J55" i="3"/>
  <c r="C55" i="3"/>
  <c r="B55" i="3"/>
  <c r="E56" i="3" s="1"/>
  <c r="A55" i="3"/>
  <c r="N54" i="3"/>
  <c r="M54" i="3"/>
  <c r="L54" i="3"/>
  <c r="R54" i="3"/>
  <c r="Q54" i="3"/>
  <c r="P54" i="3"/>
  <c r="O54" i="3"/>
  <c r="K54" i="3"/>
  <c r="M51" i="1"/>
  <c r="N51" i="1"/>
  <c r="O51" i="1"/>
  <c r="P51" i="1"/>
  <c r="Q51" i="1"/>
  <c r="L51" i="1"/>
  <c r="K51" i="1"/>
  <c r="H52" i="1"/>
  <c r="I52" i="1" s="1"/>
  <c r="A52" i="1"/>
  <c r="B52" i="1"/>
  <c r="C53" i="1" s="1"/>
  <c r="A56" i="3" l="1"/>
  <c r="B56" i="3"/>
  <c r="E57" i="3" s="1"/>
  <c r="C56" i="3"/>
  <c r="P55" i="3"/>
  <c r="O55" i="3"/>
  <c r="N55" i="3"/>
  <c r="R55" i="3"/>
  <c r="Q55" i="3"/>
  <c r="M55" i="3"/>
  <c r="L55" i="3"/>
  <c r="K55" i="3"/>
  <c r="J56" i="3"/>
  <c r="I57" i="3"/>
  <c r="N52" i="1"/>
  <c r="O52" i="1"/>
  <c r="P52" i="1"/>
  <c r="Q52" i="1"/>
  <c r="K52" i="1"/>
  <c r="L52" i="1"/>
  <c r="M52" i="1"/>
  <c r="H53" i="1"/>
  <c r="I53" i="1" s="1"/>
  <c r="B53" i="1"/>
  <c r="C54" i="1" s="1"/>
  <c r="A53" i="1"/>
  <c r="R56" i="3" l="1"/>
  <c r="Q56" i="3"/>
  <c r="P56" i="3"/>
  <c r="O56" i="3"/>
  <c r="N56" i="3"/>
  <c r="M56" i="3"/>
  <c r="L56" i="3"/>
  <c r="K56" i="3"/>
  <c r="A57" i="3"/>
  <c r="B57" i="3"/>
  <c r="E58" i="3" s="1"/>
  <c r="C57" i="3"/>
  <c r="J57" i="3"/>
  <c r="I58" i="3"/>
  <c r="O53" i="1"/>
  <c r="P53" i="1"/>
  <c r="Q53" i="1"/>
  <c r="K53" i="1"/>
  <c r="N53" i="1"/>
  <c r="L53" i="1"/>
  <c r="M53" i="1"/>
  <c r="H54" i="1"/>
  <c r="I54" i="1" s="1"/>
  <c r="B54" i="1"/>
  <c r="C55" i="1" s="1"/>
  <c r="A54" i="1"/>
  <c r="L57" i="3" l="1"/>
  <c r="K57" i="3"/>
  <c r="R57" i="3"/>
  <c r="P57" i="3"/>
  <c r="O57" i="3"/>
  <c r="N57" i="3"/>
  <c r="M57" i="3"/>
  <c r="Q57" i="3"/>
  <c r="J58" i="3"/>
  <c r="I59" i="3"/>
  <c r="B58" i="3"/>
  <c r="E59" i="3" s="1"/>
  <c r="A58" i="3"/>
  <c r="C58" i="3"/>
  <c r="J54" i="1"/>
  <c r="P54" i="1"/>
  <c r="Q54" i="1"/>
  <c r="K54" i="1"/>
  <c r="L54" i="1"/>
  <c r="M54" i="1"/>
  <c r="N54" i="1"/>
  <c r="O54" i="1"/>
  <c r="H55" i="1"/>
  <c r="I55" i="1" s="1"/>
  <c r="B55" i="1"/>
  <c r="C56" i="1" s="1"/>
  <c r="A55" i="1"/>
  <c r="C59" i="3" l="1"/>
  <c r="B59" i="3"/>
  <c r="E60" i="3" s="1"/>
  <c r="A59" i="3"/>
  <c r="I60" i="3"/>
  <c r="J59" i="3"/>
  <c r="N58" i="3"/>
  <c r="M58" i="3"/>
  <c r="L58" i="3"/>
  <c r="P58" i="3"/>
  <c r="O58" i="3"/>
  <c r="K58" i="3"/>
  <c r="Q58" i="3"/>
  <c r="R58" i="3"/>
  <c r="J55" i="1"/>
  <c r="Q55" i="1"/>
  <c r="K55" i="1"/>
  <c r="L55" i="1"/>
  <c r="M55" i="1"/>
  <c r="P55" i="1"/>
  <c r="N55" i="1"/>
  <c r="O55" i="1"/>
  <c r="H56" i="1"/>
  <c r="I56" i="1" s="1"/>
  <c r="B56" i="1"/>
  <c r="C57" i="1" s="1"/>
  <c r="A56" i="1"/>
  <c r="J60" i="3" l="1"/>
  <c r="I61" i="3"/>
  <c r="P59" i="3"/>
  <c r="O59" i="3"/>
  <c r="N59" i="3"/>
  <c r="M59" i="3"/>
  <c r="L59" i="3"/>
  <c r="K59" i="3"/>
  <c r="Q59" i="3"/>
  <c r="R59" i="3"/>
  <c r="C60" i="3"/>
  <c r="B60" i="3"/>
  <c r="E61" i="3" s="1"/>
  <c r="A60" i="3"/>
  <c r="J56" i="1"/>
  <c r="K56" i="1"/>
  <c r="L56" i="1"/>
  <c r="M56" i="1"/>
  <c r="Q56" i="1"/>
  <c r="N56" i="1"/>
  <c r="O56" i="1"/>
  <c r="P56" i="1"/>
  <c r="H57" i="1"/>
  <c r="I57" i="1" s="1"/>
  <c r="B57" i="1"/>
  <c r="C58" i="1" s="1"/>
  <c r="A57" i="1"/>
  <c r="C61" i="3" l="1"/>
  <c r="B61" i="3"/>
  <c r="E62" i="3" s="1"/>
  <c r="A61" i="3"/>
  <c r="J61" i="3"/>
  <c r="I62" i="3"/>
  <c r="R60" i="3"/>
  <c r="Q60" i="3"/>
  <c r="P60" i="3"/>
  <c r="M60" i="3"/>
  <c r="L60" i="3"/>
  <c r="K60" i="3"/>
  <c r="N60" i="3"/>
  <c r="O60" i="3"/>
  <c r="J57" i="1"/>
  <c r="K57" i="1"/>
  <c r="L57" i="1"/>
  <c r="M57" i="1"/>
  <c r="N57" i="1"/>
  <c r="O57" i="1"/>
  <c r="P57" i="1"/>
  <c r="Q57" i="1"/>
  <c r="H58" i="1"/>
  <c r="I58" i="1" s="1"/>
  <c r="A58" i="1"/>
  <c r="B58" i="1"/>
  <c r="C59" i="1" s="1"/>
  <c r="L61" i="3" l="1"/>
  <c r="K61" i="3"/>
  <c r="R61" i="3"/>
  <c r="M61" i="3"/>
  <c r="N61" i="3"/>
  <c r="Q61" i="3"/>
  <c r="P61" i="3"/>
  <c r="O61" i="3"/>
  <c r="J62" i="3"/>
  <c r="I63" i="3"/>
  <c r="B62" i="3"/>
  <c r="E63" i="3" s="1"/>
  <c r="A62" i="3"/>
  <c r="C62" i="3"/>
  <c r="J58" i="1"/>
  <c r="L58" i="1"/>
  <c r="M58" i="1"/>
  <c r="N58" i="1"/>
  <c r="O58" i="1"/>
  <c r="P58" i="1"/>
  <c r="Q58" i="1"/>
  <c r="K58" i="1"/>
  <c r="H59" i="1"/>
  <c r="I59" i="1" s="1"/>
  <c r="A59" i="1"/>
  <c r="B59" i="1"/>
  <c r="C60" i="1" s="1"/>
  <c r="C63" i="3" l="1"/>
  <c r="B63" i="3"/>
  <c r="E64" i="3" s="1"/>
  <c r="A63" i="3"/>
  <c r="I64" i="3"/>
  <c r="J63" i="3"/>
  <c r="N62" i="3"/>
  <c r="M62" i="3"/>
  <c r="L62" i="3"/>
  <c r="K62" i="3"/>
  <c r="R62" i="3"/>
  <c r="Q62" i="3"/>
  <c r="P62" i="3"/>
  <c r="O62" i="3"/>
  <c r="J59" i="1"/>
  <c r="M59" i="1"/>
  <c r="L59" i="1"/>
  <c r="N59" i="1"/>
  <c r="O59" i="1"/>
  <c r="P59" i="1"/>
  <c r="Q59" i="1"/>
  <c r="K59" i="1"/>
  <c r="H60" i="1"/>
  <c r="I60" i="1" s="1"/>
  <c r="A60" i="1"/>
  <c r="B60" i="1"/>
  <c r="C61" i="1" s="1"/>
  <c r="J64" i="3" l="1"/>
  <c r="I65" i="3"/>
  <c r="P63" i="3"/>
  <c r="O63" i="3"/>
  <c r="N63" i="3"/>
  <c r="R63" i="3"/>
  <c r="Q63" i="3"/>
  <c r="M63" i="3"/>
  <c r="L63" i="3"/>
  <c r="K63" i="3"/>
  <c r="C64" i="3"/>
  <c r="B64" i="3"/>
  <c r="E65" i="3" s="1"/>
  <c r="A64" i="3"/>
  <c r="J60" i="1"/>
  <c r="N60" i="1"/>
  <c r="O60" i="1"/>
  <c r="P60" i="1"/>
  <c r="Q60" i="1"/>
  <c r="M60" i="1"/>
  <c r="K60" i="1"/>
  <c r="L60" i="1"/>
  <c r="H61" i="1"/>
  <c r="I61" i="1" s="1"/>
  <c r="A61" i="1"/>
  <c r="B61" i="1"/>
  <c r="C62" i="1" s="1"/>
  <c r="C65" i="3" l="1"/>
  <c r="B65" i="3"/>
  <c r="E66" i="3" s="1"/>
  <c r="A65" i="3"/>
  <c r="J65" i="3"/>
  <c r="I66" i="3"/>
  <c r="R64" i="3"/>
  <c r="Q64" i="3"/>
  <c r="P64" i="3"/>
  <c r="O64" i="3"/>
  <c r="N64" i="3"/>
  <c r="M64" i="3"/>
  <c r="K64" i="3"/>
  <c r="L64" i="3"/>
  <c r="J61" i="1"/>
  <c r="O61" i="1"/>
  <c r="P61" i="1"/>
  <c r="Q61" i="1"/>
  <c r="K61" i="1"/>
  <c r="L61" i="1"/>
  <c r="N61" i="1"/>
  <c r="M61" i="1"/>
  <c r="H62" i="1"/>
  <c r="I62" i="1" s="1"/>
  <c r="B62" i="1"/>
  <c r="C63" i="1" s="1"/>
  <c r="A62" i="1"/>
  <c r="L65" i="3" l="1"/>
  <c r="K65" i="3"/>
  <c r="R65" i="3"/>
  <c r="Q65" i="3"/>
  <c r="P65" i="3"/>
  <c r="O65" i="3"/>
  <c r="N65" i="3"/>
  <c r="M65" i="3"/>
  <c r="J66" i="3"/>
  <c r="I67" i="3"/>
  <c r="B66" i="3"/>
  <c r="E67" i="3" s="1"/>
  <c r="A66" i="3"/>
  <c r="C66" i="3"/>
  <c r="J62" i="1"/>
  <c r="P62" i="1"/>
  <c r="Q62" i="1"/>
  <c r="O62" i="1"/>
  <c r="K62" i="1"/>
  <c r="L62" i="1"/>
  <c r="M62" i="1"/>
  <c r="N62" i="1"/>
  <c r="H63" i="1"/>
  <c r="I63" i="1" s="1"/>
  <c r="B63" i="1"/>
  <c r="C64" i="1" s="1"/>
  <c r="A63" i="1"/>
  <c r="C67" i="3" l="1"/>
  <c r="B67" i="3"/>
  <c r="E68" i="3" s="1"/>
  <c r="A67" i="3"/>
  <c r="I68" i="3"/>
  <c r="J67" i="3"/>
  <c r="N66" i="3"/>
  <c r="M66" i="3"/>
  <c r="L66" i="3"/>
  <c r="R66" i="3"/>
  <c r="Q66" i="3"/>
  <c r="P66" i="3"/>
  <c r="O66" i="3"/>
  <c r="K66" i="3"/>
  <c r="J63" i="1"/>
  <c r="Q63" i="1"/>
  <c r="K63" i="1"/>
  <c r="L63" i="1"/>
  <c r="M63" i="1"/>
  <c r="N63" i="1"/>
  <c r="O63" i="1"/>
  <c r="P63" i="1"/>
  <c r="H64" i="1"/>
  <c r="I64" i="1" s="1"/>
  <c r="B64" i="1"/>
  <c r="C65" i="1" s="1"/>
  <c r="A64" i="1"/>
  <c r="J68" i="3" l="1"/>
  <c r="I69" i="3"/>
  <c r="P67" i="3"/>
  <c r="O67" i="3"/>
  <c r="N67" i="3"/>
  <c r="R67" i="3"/>
  <c r="Q67" i="3"/>
  <c r="M67" i="3"/>
  <c r="L67" i="3"/>
  <c r="K67" i="3"/>
  <c r="A68" i="3"/>
  <c r="C68" i="3"/>
  <c r="B68" i="3"/>
  <c r="E69" i="3" s="1"/>
  <c r="J64" i="1"/>
  <c r="K64" i="1"/>
  <c r="K10" i="1" s="1"/>
  <c r="L64" i="1"/>
  <c r="L10" i="1" s="1"/>
  <c r="M64" i="1"/>
  <c r="M10" i="1" s="1"/>
  <c r="N64" i="1"/>
  <c r="N10" i="1" s="1"/>
  <c r="Q64" i="1"/>
  <c r="O64" i="1"/>
  <c r="O10" i="1" s="1"/>
  <c r="P64" i="1"/>
  <c r="P10" i="1" s="1"/>
  <c r="H65" i="1"/>
  <c r="I65" i="1" s="1"/>
  <c r="A65" i="1"/>
  <c r="B65" i="1"/>
  <c r="C66" i="1" s="1"/>
  <c r="J10" i="3" l="1"/>
  <c r="F10" i="3"/>
  <c r="P10" i="3"/>
  <c r="L10" i="3"/>
  <c r="H10" i="3"/>
  <c r="N10" i="3"/>
  <c r="C69" i="3"/>
  <c r="B69" i="3"/>
  <c r="E70" i="3" s="1"/>
  <c r="A69" i="3"/>
  <c r="J69" i="3"/>
  <c r="I70" i="3"/>
  <c r="R68" i="3"/>
  <c r="Q68" i="3"/>
  <c r="P68" i="3"/>
  <c r="O68" i="3"/>
  <c r="N68" i="3"/>
  <c r="M68" i="3"/>
  <c r="L68" i="3"/>
  <c r="K68" i="3"/>
  <c r="J65" i="1"/>
  <c r="K65" i="1"/>
  <c r="L65" i="1"/>
  <c r="M65" i="1"/>
  <c r="N65" i="1"/>
  <c r="O65" i="1"/>
  <c r="P65" i="1"/>
  <c r="Q65" i="1"/>
  <c r="H66" i="1"/>
  <c r="I66" i="1" s="1"/>
  <c r="B66" i="1"/>
  <c r="C67" i="1" s="1"/>
  <c r="A66" i="1"/>
  <c r="L69" i="3" l="1"/>
  <c r="K69" i="3"/>
  <c r="R69" i="3"/>
  <c r="O69" i="3"/>
  <c r="P69" i="3"/>
  <c r="N69" i="3"/>
  <c r="M69" i="3"/>
  <c r="Q69" i="3"/>
  <c r="B70" i="3"/>
  <c r="E71" i="3" s="1"/>
  <c r="A70" i="3"/>
  <c r="C70" i="3"/>
  <c r="J70" i="3"/>
  <c r="I71" i="3"/>
  <c r="J66" i="1"/>
  <c r="L66" i="1"/>
  <c r="M66" i="1"/>
  <c r="N66" i="1"/>
  <c r="O66" i="1"/>
  <c r="P66" i="1"/>
  <c r="Q66" i="1"/>
  <c r="K66" i="1"/>
  <c r="H67" i="1"/>
  <c r="I67" i="1" s="1"/>
  <c r="A67" i="1"/>
  <c r="B67" i="1"/>
  <c r="C68" i="1" s="1"/>
  <c r="N70" i="3" l="1"/>
  <c r="M70" i="3"/>
  <c r="L70" i="3"/>
  <c r="O70" i="3"/>
  <c r="K70" i="3"/>
  <c r="R70" i="3"/>
  <c r="P70" i="3"/>
  <c r="Q70" i="3"/>
  <c r="I72" i="3"/>
  <c r="J71" i="3"/>
  <c r="C71" i="3"/>
  <c r="B71" i="3"/>
  <c r="E72" i="3" s="1"/>
  <c r="A71" i="3"/>
  <c r="J67" i="1"/>
  <c r="M67" i="1"/>
  <c r="N67" i="1"/>
  <c r="O67" i="1"/>
  <c r="P67" i="1"/>
  <c r="Q67" i="1"/>
  <c r="L67" i="1"/>
  <c r="K67" i="1"/>
  <c r="H68" i="1"/>
  <c r="I68" i="1" s="1"/>
  <c r="B68" i="1"/>
  <c r="C69" i="1" s="1"/>
  <c r="A68" i="1"/>
  <c r="C72" i="3" l="1"/>
  <c r="B72" i="3"/>
  <c r="E73" i="3" s="1"/>
  <c r="A72" i="3"/>
  <c r="P71" i="3"/>
  <c r="O71" i="3"/>
  <c r="N71" i="3"/>
  <c r="L71" i="3"/>
  <c r="M71" i="3"/>
  <c r="K71" i="3"/>
  <c r="R71" i="3"/>
  <c r="Q71" i="3"/>
  <c r="J72" i="3"/>
  <c r="I73" i="3"/>
  <c r="J68" i="1"/>
  <c r="N68" i="1"/>
  <c r="O68" i="1"/>
  <c r="P68" i="1"/>
  <c r="Q68" i="1"/>
  <c r="M68" i="1"/>
  <c r="K68" i="1"/>
  <c r="L68" i="1"/>
  <c r="H69" i="1"/>
  <c r="I69" i="1" s="1"/>
  <c r="A69" i="1"/>
  <c r="B69" i="1"/>
  <c r="C70" i="1" s="1"/>
  <c r="Q10" i="1"/>
  <c r="R10" i="3" l="1"/>
  <c r="R72" i="3"/>
  <c r="Q72" i="3"/>
  <c r="P72" i="3"/>
  <c r="L72" i="3"/>
  <c r="K72" i="3"/>
  <c r="O72" i="3"/>
  <c r="M72" i="3"/>
  <c r="N72" i="3"/>
  <c r="C73" i="3"/>
  <c r="B73" i="3"/>
  <c r="E74" i="3" s="1"/>
  <c r="A73" i="3"/>
  <c r="J73" i="3"/>
  <c r="I74" i="3"/>
  <c r="J69" i="1"/>
  <c r="O69" i="1"/>
  <c r="P69" i="1"/>
  <c r="Q69" i="1"/>
  <c r="K69" i="1"/>
  <c r="L69" i="1"/>
  <c r="M69" i="1"/>
  <c r="N69" i="1"/>
  <c r="H70" i="1"/>
  <c r="I70" i="1" s="1"/>
  <c r="B70" i="1"/>
  <c r="C71" i="1" s="1"/>
  <c r="A70" i="1"/>
  <c r="I75" i="3" l="1"/>
  <c r="J74" i="3"/>
  <c r="L73" i="3"/>
  <c r="K73" i="3"/>
  <c r="R73" i="3"/>
  <c r="Q73" i="3"/>
  <c r="P73" i="3"/>
  <c r="O73" i="3"/>
  <c r="N73" i="3"/>
  <c r="M73" i="3"/>
  <c r="B74" i="3"/>
  <c r="E75" i="3" s="1"/>
  <c r="A74" i="3"/>
  <c r="C74" i="3"/>
  <c r="J70" i="1"/>
  <c r="P70" i="1"/>
  <c r="O70" i="1"/>
  <c r="Q70" i="1"/>
  <c r="K70" i="1"/>
  <c r="L70" i="1"/>
  <c r="M70" i="1"/>
  <c r="N70" i="1"/>
  <c r="H71" i="1"/>
  <c r="I71" i="1" s="1"/>
  <c r="A71" i="1"/>
  <c r="B71" i="1"/>
  <c r="C72" i="1" s="1"/>
  <c r="C75" i="3" l="1"/>
  <c r="B75" i="3"/>
  <c r="E76" i="3" s="1"/>
  <c r="A75" i="3"/>
  <c r="N74" i="3"/>
  <c r="M74" i="3"/>
  <c r="L74" i="3"/>
  <c r="R74" i="3"/>
  <c r="Q74" i="3"/>
  <c r="P74" i="3"/>
  <c r="O74" i="3"/>
  <c r="K74" i="3"/>
  <c r="I76" i="3"/>
  <c r="J75" i="3"/>
  <c r="J71" i="1"/>
  <c r="Q71" i="1"/>
  <c r="K71" i="1"/>
  <c r="L71" i="1"/>
  <c r="M71" i="1"/>
  <c r="P71" i="1"/>
  <c r="N71" i="1"/>
  <c r="O71" i="1"/>
  <c r="H72" i="1"/>
  <c r="I72" i="1" s="1"/>
  <c r="B72" i="1"/>
  <c r="C73" i="1" s="1"/>
  <c r="A72" i="1"/>
  <c r="J76" i="3" l="1"/>
  <c r="I77" i="3"/>
  <c r="P75" i="3"/>
  <c r="O75" i="3"/>
  <c r="N75" i="3"/>
  <c r="R75" i="3"/>
  <c r="Q75" i="3"/>
  <c r="M75" i="3"/>
  <c r="L75" i="3"/>
  <c r="K75" i="3"/>
  <c r="B76" i="3"/>
  <c r="E77" i="3" s="1"/>
  <c r="A76" i="3"/>
  <c r="C76" i="3"/>
  <c r="J72" i="1"/>
  <c r="K72" i="1"/>
  <c r="L72" i="1"/>
  <c r="M72" i="1"/>
  <c r="N72" i="1"/>
  <c r="O72" i="1"/>
  <c r="Q72" i="1"/>
  <c r="P72" i="1"/>
  <c r="H73" i="1"/>
  <c r="I73" i="1" s="1"/>
  <c r="B73" i="1"/>
  <c r="C74" i="1" s="1"/>
  <c r="A73" i="1"/>
  <c r="B77" i="3" l="1"/>
  <c r="E78" i="3" s="1"/>
  <c r="A77" i="3"/>
  <c r="C77" i="3"/>
  <c r="J77" i="3"/>
  <c r="I78" i="3"/>
  <c r="R76" i="3"/>
  <c r="Q76" i="3"/>
  <c r="P76" i="3"/>
  <c r="O76" i="3"/>
  <c r="N76" i="3"/>
  <c r="M76" i="3"/>
  <c r="L76" i="3"/>
  <c r="K76" i="3"/>
  <c r="J73" i="1"/>
  <c r="K73" i="1"/>
  <c r="L73" i="1"/>
  <c r="M73" i="1"/>
  <c r="N73" i="1"/>
  <c r="O73" i="1"/>
  <c r="P73" i="1"/>
  <c r="Q73" i="1"/>
  <c r="H74" i="1"/>
  <c r="I74" i="1" s="1"/>
  <c r="B74" i="1"/>
  <c r="A74" i="1"/>
  <c r="J78" i="3" l="1"/>
  <c r="L77" i="3"/>
  <c r="K77" i="3"/>
  <c r="R77" i="3"/>
  <c r="Q77" i="3"/>
  <c r="P77" i="3"/>
  <c r="O77" i="3"/>
  <c r="N77" i="3"/>
  <c r="M77" i="3"/>
  <c r="B78" i="3"/>
  <c r="A78" i="3"/>
  <c r="C78" i="3"/>
  <c r="J74" i="1"/>
  <c r="L74" i="1"/>
  <c r="M74" i="1"/>
  <c r="N74" i="1"/>
  <c r="O74" i="1"/>
  <c r="P74" i="1"/>
  <c r="Q74" i="1"/>
  <c r="K74" i="1"/>
  <c r="J24" i="1"/>
  <c r="J25" i="1" s="1"/>
  <c r="J26" i="1" s="1"/>
  <c r="J27" i="1" s="1"/>
  <c r="J28" i="1" s="1"/>
  <c r="J29" i="1" s="1"/>
  <c r="J30" i="1" s="1"/>
  <c r="J31" i="1" s="1"/>
  <c r="J32" i="1" s="1"/>
  <c r="J33" i="1" s="1"/>
  <c r="J34" i="1" s="1"/>
  <c r="J35" i="1" s="1"/>
  <c r="J36" i="1" s="1"/>
  <c r="J37" i="1" s="1"/>
  <c r="J38" i="1" s="1"/>
  <c r="J39" i="1" s="1"/>
  <c r="J40" i="1" s="1"/>
  <c r="J41" i="1" s="1"/>
  <c r="J42" i="1" s="1"/>
  <c r="J43" i="1" s="1"/>
  <c r="J44" i="1" s="1"/>
  <c r="J45" i="1" s="1"/>
  <c r="J46" i="1" s="1"/>
  <c r="J47" i="1" s="1"/>
  <c r="J48" i="1" s="1"/>
  <c r="J49" i="1" s="1"/>
  <c r="J50" i="1" s="1"/>
  <c r="J51" i="1" s="1"/>
  <c r="J52" i="1" s="1"/>
  <c r="J53" i="1" s="1"/>
  <c r="C75" i="1"/>
  <c r="H75" i="1"/>
  <c r="I75" i="1" s="1"/>
  <c r="B75" i="1"/>
  <c r="A75" i="1"/>
  <c r="N78" i="3" l="1"/>
  <c r="M78" i="3"/>
  <c r="L78" i="3"/>
  <c r="Q78" i="3"/>
  <c r="P78" i="3"/>
  <c r="O78" i="3"/>
  <c r="R78" i="3"/>
  <c r="K78" i="3"/>
  <c r="J75" i="1"/>
  <c r="M75" i="1"/>
  <c r="N75" i="1"/>
  <c r="O75" i="1"/>
  <c r="L75" i="1"/>
  <c r="P75" i="1"/>
  <c r="Q75" i="1"/>
  <c r="K75" i="1"/>
  <c r="C76" i="1"/>
  <c r="H76" i="1"/>
  <c r="I76" i="1" s="1"/>
  <c r="B76" i="1"/>
  <c r="A76" i="1"/>
  <c r="J10" i="1"/>
  <c r="D10" i="3" l="1"/>
  <c r="D11" i="3" s="1"/>
  <c r="J76" i="1"/>
  <c r="N76" i="1"/>
  <c r="O76" i="1"/>
  <c r="P76" i="1"/>
  <c r="Q76" i="1"/>
  <c r="M76" i="1"/>
  <c r="K76" i="1"/>
  <c r="L76" i="1"/>
  <c r="O16" i="1"/>
  <c r="C77" i="1"/>
  <c r="H77" i="1"/>
  <c r="I77" i="1" s="1"/>
  <c r="B77" i="1"/>
  <c r="A77" i="1"/>
  <c r="F19" i="3" l="1"/>
  <c r="C26" i="3" s="1"/>
  <c r="C24" i="1"/>
  <c r="R18" i="3"/>
  <c r="J77" i="1"/>
  <c r="O77" i="1"/>
  <c r="P77" i="1"/>
  <c r="Q77" i="1"/>
  <c r="N77" i="1"/>
  <c r="K77" i="1"/>
  <c r="L77" i="1"/>
  <c r="M77" i="1"/>
  <c r="C78" i="1"/>
  <c r="H78" i="1"/>
  <c r="I78" i="1" s="1"/>
  <c r="B78" i="1"/>
  <c r="A78" i="1"/>
  <c r="E24" i="1" l="1"/>
  <c r="E25" i="1" s="1"/>
  <c r="C25" i="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E26" i="3"/>
  <c r="C27" i="3"/>
  <c r="C28" i="3" s="1"/>
  <c r="C29" i="3" s="1"/>
  <c r="C30" i="3" s="1"/>
  <c r="C31" i="3" s="1"/>
  <c r="C32" i="3" s="1"/>
  <c r="C33" i="3" s="1"/>
  <c r="C34" i="3" s="1"/>
  <c r="C35" i="3" s="1"/>
  <c r="C36" i="3" s="1"/>
  <c r="C37" i="3" s="1"/>
  <c r="C38" i="3" s="1"/>
  <c r="C39" i="3" s="1"/>
  <c r="C40" i="3" s="1"/>
  <c r="C41" i="3" s="1"/>
  <c r="C42" i="3" s="1"/>
  <c r="C43" i="3" s="1"/>
  <c r="C44" i="3" s="1"/>
  <c r="C45" i="3" s="1"/>
  <c r="C46" i="3" s="1"/>
  <c r="C47" i="3" s="1"/>
  <c r="C48" i="3" s="1"/>
  <c r="C49" i="3" s="1"/>
  <c r="C50" i="3" s="1"/>
  <c r="C51" i="3" s="1"/>
  <c r="J78" i="1"/>
  <c r="P78" i="1"/>
  <c r="O78" i="1"/>
  <c r="Q78" i="1"/>
  <c r="K78" i="1"/>
  <c r="L78" i="1"/>
  <c r="M78" i="1"/>
  <c r="N78" i="1"/>
  <c r="C79" i="1"/>
  <c r="H79" i="1"/>
  <c r="I79" i="1" s="1"/>
  <c r="B79" i="1"/>
  <c r="A79" i="1"/>
  <c r="E26" i="1" l="1"/>
  <c r="E27" i="1" s="1"/>
  <c r="E28" i="1" s="1"/>
  <c r="E29" i="1" s="1"/>
  <c r="E30" i="1" s="1"/>
  <c r="E31" i="1" s="1"/>
  <c r="E32" i="1" s="1"/>
  <c r="E33" i="1" s="1"/>
  <c r="E34" i="1" s="1"/>
  <c r="E35" i="1" s="1"/>
  <c r="E36" i="1" s="1"/>
  <c r="E37" i="1" s="1"/>
  <c r="E38" i="1" s="1"/>
  <c r="E39" i="1" s="1"/>
  <c r="E40" i="1" s="1"/>
  <c r="E41" i="1" s="1"/>
  <c r="E42" i="1" s="1"/>
  <c r="E43" i="1" s="1"/>
  <c r="E44" i="1" s="1"/>
  <c r="E45" i="1" s="1"/>
  <c r="E46" i="1" s="1"/>
  <c r="E47" i="1" s="1"/>
  <c r="E48" i="1" s="1"/>
  <c r="E49" i="1" s="1"/>
  <c r="E27" i="3"/>
  <c r="E28" i="3" s="1"/>
  <c r="E29" i="3" s="1"/>
  <c r="E30" i="3" s="1"/>
  <c r="E31" i="3" s="1"/>
  <c r="E32" i="3" s="1"/>
  <c r="E33" i="3" s="1"/>
  <c r="E34" i="3" s="1"/>
  <c r="E35" i="3" s="1"/>
  <c r="E36" i="3" s="1"/>
  <c r="E37" i="3" s="1"/>
  <c r="E38" i="3" s="1"/>
  <c r="E39" i="3" s="1"/>
  <c r="E40" i="3" s="1"/>
  <c r="E41" i="3" s="1"/>
  <c r="E42" i="3" s="1"/>
  <c r="E43" i="3" s="1"/>
  <c r="E44" i="3" s="1"/>
  <c r="E45" i="3" s="1"/>
  <c r="E46" i="3" s="1"/>
  <c r="E47" i="3" s="1"/>
  <c r="E48" i="3" s="1"/>
  <c r="E49" i="3" s="1"/>
  <c r="E50" i="3" s="1"/>
  <c r="E51" i="3" s="1"/>
  <c r="R21" i="3"/>
  <c r="R16" i="3"/>
  <c r="J79" i="1"/>
  <c r="Q79" i="1"/>
  <c r="K79" i="1"/>
  <c r="L79" i="1"/>
  <c r="M79" i="1"/>
  <c r="N79" i="1"/>
  <c r="P79" i="1"/>
  <c r="O79" i="1"/>
  <c r="C80" i="1"/>
  <c r="H80" i="1"/>
  <c r="I80" i="1" s="1"/>
  <c r="A80" i="1"/>
  <c r="B80" i="1"/>
  <c r="R20" i="3" l="1"/>
  <c r="R19" i="3"/>
  <c r="Q19" i="1"/>
  <c r="O14" i="1"/>
  <c r="J80" i="1"/>
  <c r="K80" i="1"/>
  <c r="L80" i="1"/>
  <c r="M80" i="1"/>
  <c r="N80" i="1"/>
  <c r="O80" i="1"/>
  <c r="P80" i="1"/>
  <c r="Q80" i="1"/>
  <c r="O17" i="1" l="1"/>
  <c r="O18" i="1"/>
</calcChain>
</file>

<file path=xl/sharedStrings.xml><?xml version="1.0" encoding="utf-8"?>
<sst xmlns="http://schemas.openxmlformats.org/spreadsheetml/2006/main" count="31" uniqueCount="28">
  <si>
    <t>MPF</t>
    <phoneticPr fontId="6" type="noConversion"/>
  </si>
  <si>
    <t>Current Account</t>
    <phoneticPr fontId="6" type="noConversion"/>
  </si>
  <si>
    <t>Fixed Deposit</t>
    <phoneticPr fontId="6" type="noConversion"/>
  </si>
  <si>
    <t xml:space="preserve">The information on this material is for reference and information only. Whilst the ZUU Digital Financial Services Limited (“ZUU”) endeavours to ensure the accuracy of the information on this material, no express or implied warranty is given by the ZUU as to the accuracy or completeness of the information. The ZUU shall not be liable for any loss or damage, whether or not arising from any inaccuracy or omission or from any decision, action or non-action based on or in reliance upon information contained on this material howsoever arising from using or in reliance upon the whole or any part of the information on this material. </t>
    <phoneticPr fontId="6" type="noConversion"/>
  </si>
  <si>
    <t>Extra Investment</t>
    <phoneticPr fontId="6" type="noConversion"/>
  </si>
  <si>
    <t>Step 1.</t>
    <phoneticPr fontId="6" type="noConversion"/>
  </si>
  <si>
    <t>Input orange cell in "Income After Retirement (Part A)" to calculate amount of retirement fund.</t>
    <phoneticPr fontId="6" type="noConversion"/>
  </si>
  <si>
    <t>Step 2.</t>
    <phoneticPr fontId="6" type="noConversion"/>
  </si>
  <si>
    <t>Input orange cell in "Simulator of asset portfolio (Part B)" to calculate amount of shortfall.</t>
    <phoneticPr fontId="6" type="noConversion"/>
  </si>
  <si>
    <t>Step 3.</t>
    <phoneticPr fontId="6" type="noConversion"/>
  </si>
  <si>
    <t>Input orange cell in "Solution for financial freedom (Part C)" to calculate amount of lump sum investment and monthly regular saving.</t>
    <phoneticPr fontId="6" type="noConversion"/>
  </si>
  <si>
    <t>Annuity</t>
    <phoneticPr fontId="6" type="noConversion"/>
  </si>
  <si>
    <t>Instruction of the Financial Freedem Calculator</t>
    <phoneticPr fontId="6" type="noConversion"/>
  </si>
  <si>
    <t>Other</t>
    <phoneticPr fontId="6" type="noConversion"/>
  </si>
  <si>
    <t>Fund</t>
    <phoneticPr fontId="6" type="noConversion"/>
  </si>
  <si>
    <t>Endowment Plan</t>
    <phoneticPr fontId="6" type="noConversion"/>
  </si>
  <si>
    <t>Language</t>
    <phoneticPr fontId="6" type="noConversion"/>
  </si>
  <si>
    <t>CHI</t>
    <phoneticPr fontId="6" type="noConversion"/>
  </si>
  <si>
    <t>ENG</t>
    <phoneticPr fontId="6" type="noConversion"/>
  </si>
  <si>
    <t>強積金</t>
    <phoneticPr fontId="6" type="noConversion"/>
  </si>
  <si>
    <t>儲蓄計劃</t>
    <phoneticPr fontId="6" type="noConversion"/>
  </si>
  <si>
    <t>貨幣賬戶</t>
    <phoneticPr fontId="6" type="noConversion"/>
  </si>
  <si>
    <t>定期存款</t>
    <phoneticPr fontId="6" type="noConversion"/>
  </si>
  <si>
    <t>年金</t>
    <phoneticPr fontId="6" type="noConversion"/>
  </si>
  <si>
    <t>基金</t>
    <phoneticPr fontId="6" type="noConversion"/>
  </si>
  <si>
    <t>其他</t>
    <phoneticPr fontId="6" type="noConversion"/>
  </si>
  <si>
    <t>額外投資</t>
    <phoneticPr fontId="6" type="noConversion"/>
  </si>
  <si>
    <t>ENG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</si>
</sst>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8" formatCode="&quot;$&quot;#,##0.00;[Red]\-&quot;$&quot;#,##0.00"/>
    <numFmt numFmtId="44" formatCode="_-&quot;$&quot;* #,##0.00_-;\-&quot;$&quot;* #,##0.00_-;_-&quot;$&quot;* &quot;-&quot;??_-;_-@_-"/>
    <numFmt numFmtId="176" formatCode="&quot;$&quot;#,##0_);[Red]\(&quot;$&quot;#,##0\)"/>
    <numFmt numFmtId="177" formatCode="#,##0_ "/>
    <numFmt numFmtId="178" formatCode="\$#,##0"/>
  </numFmts>
  <fonts count="38">
    <font>
      <sz val="11"/>
      <color theme="1"/>
      <name val="Source Han Sans CN Normal"/>
      <family val="2"/>
      <scheme val="minor"/>
    </font>
    <font>
      <b/>
      <sz val="18"/>
      <color rgb="FF002060"/>
      <name val="Maven Pro"/>
    </font>
    <font>
      <sz val="11"/>
      <color theme="1"/>
      <name val="Source Han Sans CN Normal"/>
      <family val="2"/>
      <scheme val="minor"/>
    </font>
    <font>
      <sz val="11"/>
      <color rgb="FF3F3F76"/>
      <name val="Source Han Sans CN Normal"/>
      <family val="2"/>
      <charset val="134"/>
      <scheme val="minor"/>
    </font>
    <font>
      <b/>
      <sz val="11"/>
      <color rgb="FF3F3F3F"/>
      <name val="Source Han Sans CN Normal"/>
      <family val="2"/>
      <charset val="134"/>
      <scheme val="minor"/>
    </font>
    <font>
      <sz val="11"/>
      <color theme="1"/>
      <name val="Source Han Sans CN Normal"/>
      <family val="2"/>
      <charset val="134"/>
      <scheme val="minor"/>
    </font>
    <font>
      <sz val="9"/>
      <name val="Source Han Sans CN Normal"/>
      <family val="3"/>
      <charset val="134"/>
      <scheme val="minor"/>
    </font>
    <font>
      <sz val="8"/>
      <color theme="1"/>
      <name val="Source Han Sans CN Normal"/>
      <family val="2"/>
      <charset val="128"/>
      <scheme val="minor"/>
    </font>
    <font>
      <sz val="8"/>
      <color theme="1"/>
      <name val="Microsoft YaHei"/>
      <family val="2"/>
      <charset val="134"/>
    </font>
    <font>
      <sz val="8"/>
      <color theme="1"/>
      <name val="Source Han Sans CN Normal"/>
      <family val="2"/>
      <scheme val="minor"/>
    </font>
    <font>
      <sz val="8"/>
      <color theme="1"/>
      <name val="Source Han Sans CN Normal"/>
      <family val="2"/>
      <charset val="134"/>
      <scheme val="minor"/>
    </font>
    <font>
      <b/>
      <sz val="18"/>
      <color rgb="FF002060"/>
      <name val="Maven Pro"/>
      <family val="2"/>
    </font>
    <font>
      <sz val="8"/>
      <color rgb="FF3F3F76"/>
      <name val="Source Han Sans CN Normal"/>
      <family val="2"/>
      <charset val="134"/>
      <scheme val="minor"/>
    </font>
    <font>
      <b/>
      <sz val="8"/>
      <color rgb="FF002060"/>
      <name val="Maven Pro"/>
      <family val="2"/>
    </font>
    <font>
      <b/>
      <sz val="8"/>
      <color theme="1"/>
      <name val="Source Han Sans CN Normal"/>
      <family val="2"/>
      <charset val="128"/>
      <scheme val="minor"/>
    </font>
    <font>
      <b/>
      <sz val="8"/>
      <color rgb="FF3F3F3F"/>
      <name val="Source Han Sans CN Normal"/>
      <family val="2"/>
      <charset val="134"/>
      <scheme val="minor"/>
    </font>
    <font>
      <sz val="11"/>
      <color rgb="FFB70095"/>
      <name val="Open Sans"/>
      <family val="2"/>
    </font>
    <font>
      <sz val="8"/>
      <color theme="1"/>
      <name val="DengXian"/>
      <family val="2"/>
      <charset val="134"/>
    </font>
    <font>
      <sz val="6"/>
      <color theme="1"/>
      <name val="Source Han Sans CN Normal"/>
      <family val="2"/>
      <scheme val="minor"/>
    </font>
    <font>
      <b/>
      <sz val="8"/>
      <color rgb="FF3F3F3F"/>
      <name val="Source Han Sans CN Normal"/>
      <family val="2"/>
      <scheme val="minor"/>
    </font>
    <font>
      <b/>
      <sz val="6"/>
      <color rgb="FF3F3F3F"/>
      <name val="Source Han Sans CN Normal"/>
      <family val="2"/>
      <charset val="134"/>
      <scheme val="minor"/>
    </font>
    <font>
      <sz val="8"/>
      <color theme="0"/>
      <name val="Microsoft YaHei"/>
      <family val="2"/>
      <charset val="134"/>
    </font>
    <font>
      <sz val="6"/>
      <color rgb="FF3F3F76"/>
      <name val="Source Han Sans CN Normal"/>
      <family val="2"/>
      <charset val="128"/>
      <scheme val="minor"/>
    </font>
    <font>
      <sz val="6"/>
      <color rgb="FF3F3F76"/>
      <name val="Source Han Sans CN Normal"/>
      <family val="2"/>
      <scheme val="minor"/>
    </font>
    <font>
      <sz val="8"/>
      <color rgb="FFFF0000"/>
      <name val="DengXian"/>
      <family val="2"/>
      <charset val="134"/>
    </font>
    <font>
      <sz val="8"/>
      <name val="DengXian"/>
      <family val="2"/>
      <charset val="134"/>
    </font>
    <font>
      <b/>
      <sz val="18"/>
      <color rgb="FF002060"/>
      <name val="Microsoft YaHei Light"/>
      <family val="2"/>
      <charset val="134"/>
    </font>
    <font>
      <b/>
      <sz val="8"/>
      <color rgb="FF002060"/>
      <name val="Microsoft YaHei Light"/>
      <family val="2"/>
      <charset val="134"/>
    </font>
    <font>
      <sz val="11"/>
      <color rgb="FFB70095"/>
      <name val="Microsoft YaHei Light"/>
      <family val="2"/>
      <charset val="134"/>
    </font>
    <font>
      <sz val="8"/>
      <color theme="1"/>
      <name val="Microsoft YaHei Light"/>
      <family val="2"/>
      <charset val="134"/>
    </font>
    <font>
      <b/>
      <sz val="8"/>
      <color theme="1"/>
      <name val="Microsoft YaHei Light"/>
      <family val="2"/>
      <charset val="134"/>
    </font>
    <font>
      <sz val="11"/>
      <color theme="1"/>
      <name val="Microsoft YaHei Light"/>
      <family val="2"/>
      <charset val="134"/>
    </font>
    <font>
      <sz val="6"/>
      <color theme="1"/>
      <name val="Microsoft YaHei Light"/>
      <family val="2"/>
      <charset val="134"/>
    </font>
    <font>
      <b/>
      <sz val="8"/>
      <color rgb="FF3F3F3F"/>
      <name val="Microsoft YaHei Light"/>
      <family val="2"/>
      <charset val="134"/>
    </font>
    <font>
      <b/>
      <sz val="12"/>
      <color theme="1"/>
      <name val="Microsoft YaHei Light"/>
      <family val="2"/>
      <charset val="134"/>
    </font>
    <font>
      <sz val="8"/>
      <color rgb="FFFF0000"/>
      <name val="Microsoft YaHei Light"/>
      <family val="2"/>
      <charset val="134"/>
    </font>
    <font>
      <b/>
      <sz val="11"/>
      <color theme="1"/>
      <name val="Microsoft YaHei Light"/>
      <family val="2"/>
      <charset val="134"/>
    </font>
    <font>
      <b/>
      <sz val="7"/>
      <color theme="1"/>
      <name val="Microsoft YaHei Light"/>
      <family val="2"/>
      <charset val="134"/>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4" tint="0.79998168889431442"/>
        <bgColor indexed="65"/>
      </patternFill>
    </fill>
    <fill>
      <patternFill patternType="solid">
        <fgColor theme="6" tint="0.79998168889431442"/>
        <bgColor indexed="65"/>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style="thin">
        <color rgb="FF3F3F3F"/>
      </right>
      <top style="thin">
        <color rgb="FF3F3F3F"/>
      </top>
      <bottom style="thin">
        <color rgb="FF3F3F3F"/>
      </bottom>
      <diagonal/>
    </border>
    <border>
      <left/>
      <right/>
      <top style="thin">
        <color rgb="FF3F3F3F"/>
      </top>
      <bottom style="thin">
        <color rgb="FF3F3F3F"/>
      </bottom>
      <diagonal/>
    </border>
    <border>
      <left/>
      <right/>
      <top/>
      <bottom style="medium">
        <color indexed="64"/>
      </bottom>
      <diagonal/>
    </border>
    <border>
      <left/>
      <right/>
      <top/>
      <bottom style="thin">
        <color rgb="FF3F3F3F"/>
      </bottom>
      <diagonal/>
    </border>
    <border>
      <left/>
      <right/>
      <top style="thin">
        <color indexed="64"/>
      </top>
      <bottom/>
      <diagonal/>
    </border>
    <border>
      <left/>
      <right/>
      <top/>
      <bottom style="double">
        <color indexed="64"/>
      </bottom>
      <diagonal/>
    </border>
    <border>
      <left style="thin">
        <color rgb="FF3F3F3F"/>
      </left>
      <right style="thin">
        <color rgb="FF3F3F3F"/>
      </right>
      <top/>
      <bottom style="thin">
        <color rgb="FF3F3F3F"/>
      </bottom>
      <diagonal/>
    </border>
    <border>
      <left style="thin">
        <color indexed="64"/>
      </left>
      <right style="thin">
        <color indexed="64"/>
      </right>
      <top style="thin">
        <color indexed="64"/>
      </top>
      <bottom style="thin">
        <color indexed="64"/>
      </bottom>
      <diagonal/>
    </border>
  </borders>
  <cellStyleXfs count="7">
    <xf numFmtId="0" fontId="0" fillId="0" borderId="0"/>
    <xf numFmtId="9" fontId="2" fillId="0" borderId="0" applyFont="0" applyFill="0" applyBorder="0" applyAlignment="0" applyProtection="0">
      <alignment vertical="center"/>
    </xf>
    <xf numFmtId="0" fontId="3" fillId="2" borderId="1" applyNumberFormat="0" applyAlignment="0" applyProtection="0">
      <alignment vertical="center"/>
    </xf>
    <xf numFmtId="0" fontId="4" fillId="3" borderId="2" applyNumberFormat="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44" fontId="2" fillId="0" borderId="0" applyFont="0" applyFill="0" applyBorder="0" applyAlignment="0" applyProtection="0">
      <alignment vertical="center"/>
    </xf>
  </cellStyleXfs>
  <cellXfs count="116">
    <xf numFmtId="0" fontId="0" fillId="0" borderId="0" xfId="0"/>
    <xf numFmtId="0" fontId="7" fillId="0" borderId="0" xfId="0" applyFont="1" applyAlignment="1">
      <alignment wrapText="1"/>
    </xf>
    <xf numFmtId="0" fontId="9" fillId="0" borderId="0" xfId="0" applyFont="1"/>
    <xf numFmtId="0" fontId="8" fillId="0" borderId="0" xfId="0" applyFont="1" applyAlignment="1">
      <alignment horizontal="right"/>
    </xf>
    <xf numFmtId="176" fontId="12" fillId="2" borderId="1" xfId="2" applyNumberFormat="1" applyFont="1" applyAlignment="1">
      <alignment horizontal="center"/>
    </xf>
    <xf numFmtId="0" fontId="13" fillId="0" borderId="0" xfId="0" applyFont="1"/>
    <xf numFmtId="0" fontId="14" fillId="0" borderId="0" xfId="0" applyFont="1"/>
    <xf numFmtId="0" fontId="8" fillId="0" borderId="0" xfId="0" applyFont="1"/>
    <xf numFmtId="9" fontId="12" fillId="2" borderId="1" xfId="2" applyNumberFormat="1" applyFont="1" applyAlignment="1">
      <alignment horizontal="center"/>
    </xf>
    <xf numFmtId="6" fontId="9" fillId="0" borderId="0" xfId="0" applyNumberFormat="1" applyFont="1" applyAlignment="1">
      <alignment horizontal="center"/>
    </xf>
    <xf numFmtId="0" fontId="10" fillId="4" borderId="0" xfId="4" applyFont="1" applyAlignment="1"/>
    <xf numFmtId="0" fontId="12" fillId="2" borderId="1" xfId="2" applyFont="1" applyAlignment="1">
      <alignment horizontal="right"/>
    </xf>
    <xf numFmtId="10" fontId="12" fillId="2" borderId="1" xfId="2" applyNumberFormat="1" applyFont="1" applyAlignment="1">
      <alignment horizontal="right"/>
    </xf>
    <xf numFmtId="177" fontId="12" fillId="2" borderId="1" xfId="2" applyNumberFormat="1" applyFont="1" applyAlignment="1">
      <alignment horizontal="right"/>
    </xf>
    <xf numFmtId="176" fontId="9" fillId="0" borderId="0" xfId="0" applyNumberFormat="1" applyFont="1"/>
    <xf numFmtId="6" fontId="17" fillId="0" borderId="0" xfId="0" applyNumberFormat="1" applyFont="1" applyAlignment="1">
      <alignment horizontal="center"/>
    </xf>
    <xf numFmtId="6" fontId="17" fillId="0" borderId="0" xfId="0" applyNumberFormat="1" applyFont="1" applyAlignment="1">
      <alignment horizontal="left"/>
    </xf>
    <xf numFmtId="0" fontId="17" fillId="0" borderId="0" xfId="0" applyFont="1"/>
    <xf numFmtId="0" fontId="0" fillId="0" borderId="6" xfId="0" applyBorder="1"/>
    <xf numFmtId="0" fontId="0" fillId="0" borderId="6" xfId="0" applyBorder="1" applyAlignment="1"/>
    <xf numFmtId="0" fontId="9" fillId="0" borderId="6" xfId="0" applyFont="1" applyBorder="1"/>
    <xf numFmtId="0" fontId="17" fillId="0" borderId="0" xfId="0" applyFont="1" applyBorder="1"/>
    <xf numFmtId="0" fontId="9" fillId="0" borderId="0" xfId="0" applyFont="1" applyBorder="1"/>
    <xf numFmtId="6" fontId="17" fillId="0" borderId="0" xfId="0" applyNumberFormat="1" applyFont="1" applyBorder="1" applyAlignment="1">
      <alignment horizontal="center"/>
    </xf>
    <xf numFmtId="0" fontId="5" fillId="4" borderId="0" xfId="4" applyAlignment="1"/>
    <xf numFmtId="0" fontId="9" fillId="0" borderId="0" xfId="0" applyFont="1" applyAlignment="1">
      <alignment wrapText="1"/>
    </xf>
    <xf numFmtId="0" fontId="14" fillId="4" borderId="0" xfId="4" applyFont="1" applyAlignment="1"/>
    <xf numFmtId="9" fontId="12" fillId="2" borderId="1" xfId="1" applyFont="1" applyFill="1" applyBorder="1" applyAlignment="1">
      <alignment horizontal="center"/>
    </xf>
    <xf numFmtId="6" fontId="9" fillId="0" borderId="0" xfId="0" applyNumberFormat="1" applyFont="1" applyAlignment="1">
      <alignment horizontal="right"/>
    </xf>
    <xf numFmtId="0" fontId="9" fillId="0" borderId="0" xfId="0" applyFont="1" applyAlignment="1">
      <alignment horizontal="right"/>
    </xf>
    <xf numFmtId="0" fontId="15" fillId="3" borderId="2" xfId="3" applyFont="1" applyAlignment="1">
      <alignment horizontal="center"/>
    </xf>
    <xf numFmtId="6" fontId="20" fillId="3" borderId="2" xfId="3" applyNumberFormat="1" applyFont="1" applyAlignment="1">
      <alignment horizontal="center"/>
    </xf>
    <xf numFmtId="6" fontId="18" fillId="0" borderId="0" xfId="0" applyNumberFormat="1" applyFont="1" applyAlignment="1">
      <alignment horizontal="center"/>
    </xf>
    <xf numFmtId="10" fontId="15" fillId="3" borderId="2" xfId="3" applyNumberFormat="1" applyFont="1" applyAlignment="1"/>
    <xf numFmtId="0" fontId="21" fillId="0" borderId="0" xfId="0" applyFont="1"/>
    <xf numFmtId="0" fontId="23" fillId="2" borderId="1" xfId="2" applyFont="1" applyAlignment="1">
      <alignment wrapText="1"/>
    </xf>
    <xf numFmtId="0" fontId="22" fillId="2" borderId="1" xfId="2" applyFont="1" applyAlignment="1">
      <alignment wrapText="1"/>
    </xf>
    <xf numFmtId="6" fontId="24" fillId="0" borderId="0" xfId="0" applyNumberFormat="1" applyFont="1" applyAlignment="1">
      <alignment horizontal="center"/>
    </xf>
    <xf numFmtId="6" fontId="25" fillId="0" borderId="0" xfId="0" applyNumberFormat="1" applyFont="1" applyAlignment="1">
      <alignment horizontal="center"/>
    </xf>
    <xf numFmtId="0" fontId="27" fillId="0" borderId="0" xfId="0" applyFont="1"/>
    <xf numFmtId="0" fontId="29" fillId="0" borderId="0" xfId="0" applyFont="1"/>
    <xf numFmtId="0" fontId="30" fillId="4" borderId="0" xfId="4" applyFont="1" applyAlignment="1"/>
    <xf numFmtId="0" fontId="29" fillId="4" borderId="0" xfId="4" applyFont="1" applyAlignment="1"/>
    <xf numFmtId="0" fontId="31" fillId="4" borderId="0" xfId="4" applyFont="1" applyAlignment="1"/>
    <xf numFmtId="0" fontId="30" fillId="0" borderId="0" xfId="0" applyFont="1"/>
    <xf numFmtId="0" fontId="31" fillId="0" borderId="0" xfId="0" applyFont="1"/>
    <xf numFmtId="0" fontId="29" fillId="0" borderId="0" xfId="0" applyFont="1" applyAlignment="1">
      <alignment wrapText="1"/>
    </xf>
    <xf numFmtId="0" fontId="32" fillId="0" borderId="0" xfId="0" applyFont="1" applyAlignment="1">
      <alignment vertical="top" wrapText="1"/>
    </xf>
    <xf numFmtId="0" fontId="29" fillId="0" borderId="0" xfId="0" applyFont="1" applyAlignment="1">
      <alignment horizontal="left"/>
    </xf>
    <xf numFmtId="176" fontId="33" fillId="3" borderId="2" xfId="3" applyNumberFormat="1" applyFont="1" applyAlignment="1">
      <alignment horizontal="center"/>
    </xf>
    <xf numFmtId="9" fontId="32" fillId="0" borderId="0" xfId="1" applyFont="1" applyAlignment="1">
      <alignment vertical="top" wrapText="1"/>
    </xf>
    <xf numFmtId="9" fontId="33" fillId="3" borderId="2" xfId="1" applyFont="1" applyFill="1" applyBorder="1" applyAlignment="1">
      <alignment horizontal="center"/>
    </xf>
    <xf numFmtId="9" fontId="29" fillId="0" borderId="0" xfId="1" applyFont="1" applyAlignment="1"/>
    <xf numFmtId="0" fontId="29" fillId="0" borderId="0" xfId="0" applyFont="1" applyAlignment="1">
      <alignment vertical="top" wrapText="1"/>
    </xf>
    <xf numFmtId="0" fontId="29" fillId="0" borderId="0" xfId="0" applyFont="1" applyAlignment="1">
      <alignment horizontal="right"/>
    </xf>
    <xf numFmtId="6" fontId="29" fillId="0" borderId="0" xfId="0" applyNumberFormat="1" applyFont="1" applyAlignment="1">
      <alignment horizontal="left"/>
    </xf>
    <xf numFmtId="6" fontId="35" fillId="0" borderId="0" xfId="0" applyNumberFormat="1" applyFont="1" applyAlignment="1">
      <alignment horizontal="left"/>
    </xf>
    <xf numFmtId="6" fontId="33" fillId="3" borderId="2" xfId="3" applyNumberFormat="1" applyFont="1" applyAlignment="1"/>
    <xf numFmtId="6" fontId="29" fillId="0" borderId="0" xfId="0" applyNumberFormat="1" applyFont="1" applyAlignment="1">
      <alignment horizontal="center"/>
    </xf>
    <xf numFmtId="6" fontId="29" fillId="0" borderId="0" xfId="0" applyNumberFormat="1" applyFont="1" applyAlignment="1">
      <alignment horizontal="right"/>
    </xf>
    <xf numFmtId="176" fontId="33" fillId="3" borderId="2" xfId="3" applyNumberFormat="1" applyFont="1" applyAlignment="1"/>
    <xf numFmtId="9" fontId="33" fillId="3" borderId="2" xfId="3" applyNumberFormat="1" applyFont="1" applyAlignment="1">
      <alignment horizontal="center"/>
    </xf>
    <xf numFmtId="178" fontId="33" fillId="3" borderId="2" xfId="3" applyNumberFormat="1" applyFont="1" applyAlignment="1"/>
    <xf numFmtId="0" fontId="29" fillId="0" borderId="0" xfId="0" applyFont="1" applyBorder="1"/>
    <xf numFmtId="6" fontId="29" fillId="0" borderId="0" xfId="0" applyNumberFormat="1" applyFont="1" applyBorder="1" applyAlignment="1">
      <alignment horizontal="center"/>
    </xf>
    <xf numFmtId="10" fontId="33" fillId="3" borderId="2" xfId="3" applyNumberFormat="1" applyFont="1" applyAlignment="1"/>
    <xf numFmtId="0" fontId="31" fillId="0" borderId="6" xfId="0" applyFont="1" applyBorder="1"/>
    <xf numFmtId="0" fontId="31" fillId="0" borderId="6" xfId="0" applyFont="1" applyBorder="1" applyAlignment="1"/>
    <xf numFmtId="0" fontId="29" fillId="0" borderId="6" xfId="0" applyFont="1" applyBorder="1"/>
    <xf numFmtId="0" fontId="33" fillId="3" borderId="2" xfId="3" applyFont="1" applyAlignment="1">
      <alignment horizontal="center"/>
    </xf>
    <xf numFmtId="6" fontId="33" fillId="3" borderId="2" xfId="3" applyNumberFormat="1" applyFont="1" applyAlignment="1">
      <alignment horizontal="center"/>
    </xf>
    <xf numFmtId="176" fontId="29" fillId="0" borderId="0" xfId="0" applyNumberFormat="1" applyFont="1"/>
    <xf numFmtId="0" fontId="37" fillId="0" borderId="0" xfId="0" applyFont="1"/>
    <xf numFmtId="0" fontId="33" fillId="3" borderId="10" xfId="3" applyFont="1" applyBorder="1" applyAlignment="1">
      <alignment horizontal="center"/>
    </xf>
    <xf numFmtId="6" fontId="33" fillId="3" borderId="10" xfId="3" applyNumberFormat="1" applyFont="1" applyBorder="1" applyAlignment="1">
      <alignment horizontal="center"/>
    </xf>
    <xf numFmtId="176" fontId="15" fillId="3" borderId="3" xfId="3" applyNumberFormat="1" applyFont="1" applyBorder="1" applyAlignment="1">
      <alignment horizontal="center"/>
    </xf>
    <xf numFmtId="176" fontId="15" fillId="3" borderId="4" xfId="3" applyNumberFormat="1" applyFont="1" applyBorder="1" applyAlignment="1">
      <alignment horizontal="center"/>
    </xf>
    <xf numFmtId="0" fontId="18" fillId="0" borderId="0" xfId="0" applyFont="1" applyAlignment="1">
      <alignment horizontal="left" vertical="top" wrapText="1"/>
    </xf>
    <xf numFmtId="178" fontId="15" fillId="3" borderId="2" xfId="3" applyNumberFormat="1" applyFont="1" applyAlignment="1">
      <alignment horizontal="right"/>
    </xf>
    <xf numFmtId="6" fontId="19" fillId="3" borderId="3" xfId="3" applyNumberFormat="1" applyFont="1" applyBorder="1" applyAlignment="1">
      <alignment horizontal="right"/>
    </xf>
    <xf numFmtId="6" fontId="19" fillId="3" borderId="5" xfId="3" applyNumberFormat="1" applyFont="1" applyBorder="1" applyAlignment="1">
      <alignment horizontal="right"/>
    </xf>
    <xf numFmtId="6" fontId="19" fillId="3" borderId="4" xfId="3" applyNumberFormat="1" applyFont="1" applyBorder="1" applyAlignment="1">
      <alignment horizontal="right"/>
    </xf>
    <xf numFmtId="176" fontId="19" fillId="3" borderId="3" xfId="1" applyNumberFormat="1" applyFont="1" applyFill="1" applyBorder="1" applyAlignment="1">
      <alignment horizontal="right"/>
    </xf>
    <xf numFmtId="176" fontId="19" fillId="3" borderId="5" xfId="1" applyNumberFormat="1" applyFont="1" applyFill="1" applyBorder="1" applyAlignment="1">
      <alignment horizontal="right"/>
    </xf>
    <xf numFmtId="176" fontId="19" fillId="3" borderId="4" xfId="1" applyNumberFormat="1" applyFont="1" applyFill="1" applyBorder="1" applyAlignment="1">
      <alignment horizontal="right"/>
    </xf>
    <xf numFmtId="8" fontId="14" fillId="4" borderId="0" xfId="4" applyNumberFormat="1" applyFont="1" applyAlignment="1">
      <alignment horizontal="center"/>
    </xf>
    <xf numFmtId="176" fontId="15" fillId="3" borderId="2" xfId="3" applyNumberFormat="1" applyFont="1" applyAlignment="1">
      <alignment horizontal="center"/>
    </xf>
    <xf numFmtId="6" fontId="9" fillId="0" borderId="0" xfId="0" applyNumberFormat="1" applyFont="1" applyAlignment="1">
      <alignment horizontal="center"/>
    </xf>
    <xf numFmtId="0" fontId="14" fillId="4" borderId="0" xfId="4" applyFont="1" applyAlignment="1">
      <alignment horizontal="center"/>
    </xf>
    <xf numFmtId="0" fontId="14" fillId="4" borderId="7" xfId="4" applyFont="1" applyBorder="1" applyAlignment="1">
      <alignment horizontal="center"/>
    </xf>
    <xf numFmtId="0" fontId="1" fillId="0" borderId="0" xfId="0" applyFont="1" applyAlignment="1">
      <alignment horizontal="left" vertical="center"/>
    </xf>
    <xf numFmtId="0" fontId="11" fillId="0" borderId="0" xfId="0" applyFont="1" applyAlignment="1">
      <alignment horizontal="left" vertical="center"/>
    </xf>
    <xf numFmtId="0" fontId="16" fillId="0" borderId="0" xfId="0" applyFont="1" applyAlignment="1">
      <alignment horizontal="left" vertical="center"/>
    </xf>
    <xf numFmtId="0" fontId="10" fillId="5" borderId="0" xfId="5" applyFont="1" applyAlignment="1">
      <alignment horizontal="center" wrapText="1"/>
    </xf>
    <xf numFmtId="0" fontId="33" fillId="3" borderId="2" xfId="3" applyFont="1" applyAlignment="1">
      <alignment horizontal="center" wrapText="1"/>
    </xf>
    <xf numFmtId="6" fontId="29" fillId="0" borderId="0" xfId="0" applyNumberFormat="1" applyFont="1" applyAlignment="1">
      <alignment horizontal="center"/>
    </xf>
    <xf numFmtId="176" fontId="33" fillId="3" borderId="3" xfId="3" applyNumberFormat="1" applyFont="1" applyBorder="1" applyAlignment="1">
      <alignment horizontal="center"/>
    </xf>
    <xf numFmtId="176" fontId="33" fillId="3" borderId="4" xfId="3" applyNumberFormat="1" applyFont="1" applyBorder="1" applyAlignment="1">
      <alignment horizontal="center"/>
    </xf>
    <xf numFmtId="9" fontId="33" fillId="3" borderId="3" xfId="1" applyFont="1" applyFill="1" applyBorder="1" applyAlignment="1">
      <alignment horizontal="center"/>
    </xf>
    <xf numFmtId="9" fontId="33" fillId="3" borderId="4" xfId="1" applyFont="1" applyFill="1" applyBorder="1" applyAlignment="1">
      <alignment horizontal="center"/>
    </xf>
    <xf numFmtId="0" fontId="26" fillId="0" borderId="0" xfId="0" applyFont="1" applyAlignment="1">
      <alignment horizontal="left" vertical="center"/>
    </xf>
    <xf numFmtId="0" fontId="28" fillId="0" borderId="0" xfId="0" applyFont="1" applyAlignment="1">
      <alignment horizontal="left" vertical="center"/>
    </xf>
    <xf numFmtId="176" fontId="33" fillId="3" borderId="2" xfId="3" applyNumberFormat="1" applyFont="1" applyAlignment="1">
      <alignment horizontal="center"/>
    </xf>
    <xf numFmtId="176" fontId="33" fillId="3" borderId="10" xfId="3" applyNumberFormat="1" applyFont="1" applyBorder="1" applyAlignment="1">
      <alignment horizontal="center"/>
    </xf>
    <xf numFmtId="0" fontId="29" fillId="5" borderId="0" xfId="5" applyFont="1" applyAlignment="1">
      <alignment horizontal="left" wrapText="1"/>
    </xf>
    <xf numFmtId="0" fontId="37" fillId="4" borderId="11" xfId="4" applyFont="1" applyBorder="1" applyAlignment="1">
      <alignment horizontal="center" wrapText="1"/>
    </xf>
    <xf numFmtId="0" fontId="37" fillId="4" borderId="11" xfId="4" applyFont="1" applyBorder="1" applyAlignment="1">
      <alignment horizontal="center"/>
    </xf>
    <xf numFmtId="8" fontId="37" fillId="4" borderId="11" xfId="4" applyNumberFormat="1" applyFont="1" applyBorder="1" applyAlignment="1">
      <alignment horizontal="center"/>
    </xf>
    <xf numFmtId="6" fontId="34" fillId="0" borderId="8" xfId="0" applyNumberFormat="1" applyFont="1" applyBorder="1" applyAlignment="1">
      <alignment horizontal="center"/>
    </xf>
    <xf numFmtId="6" fontId="34" fillId="0" borderId="9" xfId="0" applyNumberFormat="1" applyFont="1" applyBorder="1" applyAlignment="1">
      <alignment horizontal="center"/>
    </xf>
    <xf numFmtId="0" fontId="36" fillId="0" borderId="0" xfId="0" applyFont="1" applyAlignment="1">
      <alignment horizontal="left" wrapText="1"/>
    </xf>
    <xf numFmtId="0" fontId="33" fillId="3" borderId="2" xfId="3" applyFont="1" applyAlignment="1">
      <alignment horizontal="right"/>
    </xf>
    <xf numFmtId="9" fontId="33" fillId="3" borderId="2" xfId="1" applyFont="1" applyFill="1" applyBorder="1" applyAlignment="1">
      <alignment horizontal="right"/>
    </xf>
    <xf numFmtId="176" fontId="33" fillId="3" borderId="2" xfId="6" applyNumberFormat="1" applyFont="1" applyFill="1" applyBorder="1" applyAlignment="1">
      <alignment horizontal="right"/>
    </xf>
    <xf numFmtId="9" fontId="33" fillId="3" borderId="3" xfId="1" applyFont="1" applyFill="1" applyBorder="1" applyAlignment="1">
      <alignment horizontal="right"/>
    </xf>
    <xf numFmtId="9" fontId="33" fillId="3" borderId="4" xfId="1" applyFont="1" applyFill="1" applyBorder="1" applyAlignment="1">
      <alignment horizontal="right"/>
    </xf>
  </cellXfs>
  <cellStyles count="7">
    <cellStyle name="20% - Accent1" xfId="4" builtinId="30"/>
    <cellStyle name="20% - Accent3" xfId="5" builtinId="38"/>
    <cellStyle name="Currency" xfId="6" builtinId="4"/>
    <cellStyle name="Input" xfId="2" builtinId="20"/>
    <cellStyle name="Normal" xfId="0" builtinId="0"/>
    <cellStyle name="Output" xfId="3" builtinId="21"/>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Zuu">
      <a:majorFont>
        <a:latin typeface="Maven Pro"/>
        <a:ea typeface="Source Han Sans CN Normal"/>
        <a:cs typeface=""/>
      </a:majorFont>
      <a:minorFont>
        <a:latin typeface="Open Sans"/>
        <a:ea typeface="Source Han Sans CN Normal"/>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9A403-52AF-474D-AF8B-8C09DFD246FE}">
  <sheetPr>
    <pageSetUpPr fitToPage="1"/>
  </sheetPr>
  <dimension ref="A1:Q84"/>
  <sheetViews>
    <sheetView tabSelected="1" view="pageLayout" zoomScaleNormal="40" workbookViewId="0">
      <selection activeCell="F11" sqref="F11"/>
    </sheetView>
  </sheetViews>
  <sheetFormatPr defaultRowHeight="12"/>
  <cols>
    <col min="1" max="6" width="8.58203125" style="2" customWidth="1"/>
    <col min="7" max="7" width="9.4140625" style="2" bestFit="1" customWidth="1"/>
    <col min="8" max="9" width="7.33203125" style="2" customWidth="1"/>
    <col min="10" max="13" width="8.6640625" style="2" customWidth="1"/>
    <col min="14" max="14" width="8.75" style="2" customWidth="1"/>
    <col min="15" max="15" width="9.1640625" style="2" bestFit="1" customWidth="1"/>
    <col min="16" max="16" width="8.6640625" style="2" customWidth="1"/>
    <col min="17" max="17" width="8.75" style="2" customWidth="1"/>
    <col min="18" max="16384" width="8.6640625" style="2"/>
  </cols>
  <sheetData>
    <row r="1" spans="1:17" s="5" customFormat="1" ht="40" customHeight="1">
      <c r="A1" s="90" t="str">
        <f>IF(F11="ENG","Financial Freedom Calculator","財務自由計算器")</f>
        <v>Financial Freedom Calculator</v>
      </c>
      <c r="B1" s="91"/>
      <c r="C1" s="91"/>
      <c r="D1" s="91"/>
      <c r="E1" s="91"/>
      <c r="F1" s="91"/>
      <c r="G1" s="91"/>
      <c r="H1" s="91"/>
      <c r="I1" s="91"/>
      <c r="J1" s="91"/>
      <c r="K1" s="91"/>
      <c r="L1" s="91"/>
      <c r="M1" s="91"/>
      <c r="N1" s="91"/>
      <c r="O1" s="91"/>
      <c r="P1" s="91"/>
      <c r="Q1" s="91"/>
    </row>
    <row r="2" spans="1:17" ht="16.5">
      <c r="A2" s="92" t="str">
        <f>IF(F11="ENG","For Your Reference Only","僅供參考")</f>
        <v>For Your Reference Only</v>
      </c>
      <c r="B2" s="92"/>
      <c r="C2" s="92"/>
      <c r="D2" s="92"/>
      <c r="E2" s="92"/>
      <c r="F2" s="92"/>
      <c r="G2" s="92"/>
      <c r="H2" s="92"/>
      <c r="I2" s="92"/>
      <c r="J2" s="92"/>
      <c r="K2" s="92"/>
      <c r="L2" s="92"/>
      <c r="M2" s="92"/>
      <c r="N2" s="92"/>
      <c r="O2" s="92"/>
      <c r="P2" s="92"/>
      <c r="Q2" s="92"/>
    </row>
    <row r="3" spans="1:17" s="6" customFormat="1" ht="16">
      <c r="A3" s="26" t="s">
        <v>12</v>
      </c>
      <c r="B3" s="10"/>
      <c r="C3" s="10"/>
      <c r="D3" s="10"/>
      <c r="E3" s="10"/>
      <c r="F3" s="10"/>
      <c r="H3" s="26" t="str">
        <f>IF(F11="ENG","Simulator of asset portfolio (Part B)","資產組合模擬器")</f>
        <v>Simulator of asset portfolio (Part B)</v>
      </c>
      <c r="I3" s="10"/>
      <c r="J3" s="24"/>
      <c r="K3" s="24"/>
      <c r="L3" s="24"/>
      <c r="M3" s="24"/>
      <c r="N3" s="24"/>
      <c r="O3" s="24"/>
      <c r="P3" s="24"/>
      <c r="Q3" s="24"/>
    </row>
    <row r="4" spans="1:17" customFormat="1" ht="12" customHeight="1">
      <c r="H4" s="2"/>
      <c r="I4" s="2"/>
      <c r="J4" s="1"/>
      <c r="K4" s="1"/>
      <c r="L4" s="1"/>
      <c r="M4" s="1"/>
      <c r="N4" s="1"/>
      <c r="O4" s="1"/>
      <c r="P4" s="1"/>
      <c r="Q4" s="1"/>
    </row>
    <row r="5" spans="1:17" ht="12" customHeight="1">
      <c r="A5" s="2" t="s">
        <v>5</v>
      </c>
      <c r="B5" s="77" t="s">
        <v>6</v>
      </c>
      <c r="C5" s="77"/>
      <c r="D5" s="77"/>
      <c r="E5" s="77"/>
      <c r="F5" s="77"/>
      <c r="G5" s="25"/>
      <c r="I5" s="7" t="s">
        <v>18</v>
      </c>
      <c r="J5" s="35" t="s">
        <v>0</v>
      </c>
      <c r="K5" s="36" t="s">
        <v>15</v>
      </c>
      <c r="L5" s="36" t="s">
        <v>1</v>
      </c>
      <c r="M5" s="36" t="s">
        <v>2</v>
      </c>
      <c r="N5" s="36" t="s">
        <v>11</v>
      </c>
      <c r="O5" s="36" t="s">
        <v>14</v>
      </c>
      <c r="P5" s="36" t="s">
        <v>13</v>
      </c>
      <c r="Q5" s="36" t="s">
        <v>4</v>
      </c>
    </row>
    <row r="6" spans="1:17" ht="12" customHeight="1">
      <c r="B6" s="77"/>
      <c r="C6" s="77"/>
      <c r="D6" s="77"/>
      <c r="E6" s="77"/>
      <c r="F6" s="77"/>
      <c r="G6" s="25"/>
      <c r="I6" s="7" t="s">
        <v>17</v>
      </c>
      <c r="J6" s="36" t="s">
        <v>19</v>
      </c>
      <c r="K6" s="36" t="s">
        <v>20</v>
      </c>
      <c r="L6" s="36" t="s">
        <v>21</v>
      </c>
      <c r="M6" s="36" t="s">
        <v>22</v>
      </c>
      <c r="N6" s="36" t="s">
        <v>23</v>
      </c>
      <c r="O6" s="36" t="s">
        <v>24</v>
      </c>
      <c r="P6" s="36" t="s">
        <v>25</v>
      </c>
      <c r="Q6" s="36" t="s">
        <v>26</v>
      </c>
    </row>
    <row r="7" spans="1:17" ht="12" customHeight="1">
      <c r="A7" s="2" t="s">
        <v>7</v>
      </c>
      <c r="B7" s="77" t="s">
        <v>8</v>
      </c>
      <c r="C7" s="77"/>
      <c r="D7" s="77"/>
      <c r="E7" s="77"/>
      <c r="F7" s="77"/>
      <c r="G7" s="25"/>
      <c r="I7" s="3" t="str">
        <f>IF(F11="ENG","Monthly Contribution","每月供款")</f>
        <v>Monthly Contribution</v>
      </c>
      <c r="J7" s="4">
        <v>2000</v>
      </c>
      <c r="K7" s="4">
        <v>0</v>
      </c>
      <c r="L7" s="4">
        <v>0</v>
      </c>
      <c r="M7" s="4">
        <v>0</v>
      </c>
      <c r="N7" s="4">
        <v>1000</v>
      </c>
      <c r="O7" s="4">
        <v>0</v>
      </c>
      <c r="P7" s="4">
        <v>0</v>
      </c>
      <c r="Q7" s="4">
        <v>0</v>
      </c>
    </row>
    <row r="8" spans="1:17">
      <c r="B8" s="77"/>
      <c r="C8" s="77"/>
      <c r="D8" s="77"/>
      <c r="E8" s="77"/>
      <c r="F8" s="77"/>
      <c r="G8" s="25"/>
      <c r="I8" s="3" t="str">
        <f>IF(F11="ENG","Present Value","現值")</f>
        <v>Present Value</v>
      </c>
      <c r="J8" s="4">
        <v>200000</v>
      </c>
      <c r="K8" s="4">
        <v>0</v>
      </c>
      <c r="L8" s="4">
        <v>0</v>
      </c>
      <c r="M8" s="4">
        <v>0</v>
      </c>
      <c r="N8" s="4">
        <v>0</v>
      </c>
      <c r="O8" s="4">
        <v>0</v>
      </c>
      <c r="P8" s="4">
        <v>0</v>
      </c>
      <c r="Q8" s="4">
        <v>0</v>
      </c>
    </row>
    <row r="9" spans="1:17" ht="12" customHeight="1">
      <c r="A9" s="2" t="s">
        <v>9</v>
      </c>
      <c r="B9" s="77" t="s">
        <v>10</v>
      </c>
      <c r="C9" s="77"/>
      <c r="D9" s="77"/>
      <c r="E9" s="77"/>
      <c r="F9" s="77"/>
      <c r="G9" s="25"/>
      <c r="I9" s="3" t="str">
        <f>IF(F11="ENG","Expected Return","預期回報")</f>
        <v>Expected Return</v>
      </c>
      <c r="J9" s="27">
        <v>0.08</v>
      </c>
      <c r="K9" s="27">
        <v>0.03</v>
      </c>
      <c r="L9" s="27">
        <v>0.01</v>
      </c>
      <c r="M9" s="27">
        <v>0</v>
      </c>
      <c r="N9" s="27">
        <v>0.04</v>
      </c>
      <c r="O9" s="27">
        <v>0.09</v>
      </c>
      <c r="P9" s="27">
        <v>0.06</v>
      </c>
      <c r="Q9" s="27">
        <v>0.1</v>
      </c>
    </row>
    <row r="10" spans="1:17">
      <c r="B10" s="77"/>
      <c r="C10" s="77"/>
      <c r="D10" s="77"/>
      <c r="E10" s="77"/>
      <c r="F10" s="77"/>
      <c r="G10" s="25"/>
      <c r="I10" s="3" t="str">
        <f>IF(F11="ENG","Valua at retirement","退休時價值")</f>
        <v>Valua at retirement</v>
      </c>
      <c r="J10" s="32">
        <f t="shared" ref="J10:Q10" ca="1" si="0">MAX(J24:J64)</f>
        <v>3370087.9818696557</v>
      </c>
      <c r="K10" s="32">
        <f t="shared" ca="1" si="0"/>
        <v>0</v>
      </c>
      <c r="L10" s="32">
        <f t="shared" ca="1" si="0"/>
        <v>0</v>
      </c>
      <c r="M10" s="32">
        <f t="shared" ca="1" si="0"/>
        <v>0</v>
      </c>
      <c r="N10" s="32">
        <f t="shared" ca="1" si="0"/>
        <v>514235.78219244082</v>
      </c>
      <c r="O10" s="32">
        <f t="shared" ca="1" si="0"/>
        <v>0</v>
      </c>
      <c r="P10" s="32">
        <f t="shared" ca="1" si="0"/>
        <v>0</v>
      </c>
      <c r="Q10" s="32">
        <f t="shared" ca="1" si="0"/>
        <v>0</v>
      </c>
    </row>
    <row r="11" spans="1:17">
      <c r="A11" s="7" t="s">
        <v>16</v>
      </c>
      <c r="C11" s="34" t="s">
        <v>17</v>
      </c>
      <c r="D11" s="34" t="s">
        <v>18</v>
      </c>
      <c r="F11" s="11" t="s">
        <v>27</v>
      </c>
      <c r="I11" s="3"/>
      <c r="J11" s="87"/>
      <c r="K11" s="87"/>
      <c r="L11" s="87"/>
      <c r="M11" s="87"/>
      <c r="N11" s="87"/>
      <c r="O11" s="87"/>
      <c r="P11" s="87"/>
      <c r="Q11" s="87"/>
    </row>
    <row r="12" spans="1:17" ht="16">
      <c r="A12" s="26" t="str">
        <f>IF(INPUT!F11="ENG","Income After Retirement (Part A)","退休後收入 (Part A)")</f>
        <v>Income After Retirement (Part A)</v>
      </c>
      <c r="B12" s="10"/>
      <c r="C12" s="10"/>
      <c r="D12" s="10"/>
      <c r="E12" s="10"/>
      <c r="F12" s="10"/>
      <c r="H12" s="26" t="str">
        <f>IF(INPUT!F11="ENG","Solution for financial freedom (Part C)","財務自由解決方案")</f>
        <v>Solution for financial freedom (Part C)</v>
      </c>
      <c r="I12" s="10"/>
      <c r="J12" s="24"/>
      <c r="K12" s="24"/>
      <c r="L12" s="24"/>
      <c r="M12" s="24"/>
      <c r="N12" s="24"/>
      <c r="O12" s="24"/>
      <c r="P12" s="24"/>
      <c r="Q12" s="24"/>
    </row>
    <row r="14" spans="1:17" ht="12" customHeight="1">
      <c r="A14" s="7" t="str">
        <f>IF(F11="ENG","Current age","年齡")</f>
        <v>Current age</v>
      </c>
      <c r="F14" s="11">
        <v>40</v>
      </c>
      <c r="H14" s="16" t="str">
        <f>IF($F$11="ENG","Shortfall at retirement age","退休金短缺")</f>
        <v>Shortfall at retirement age</v>
      </c>
      <c r="I14" s="9"/>
      <c r="K14" s="37" t="str">
        <f>IF(F11="ENG","（red=shortfall","（紅字=短缺")</f>
        <v>（red=shortfall</v>
      </c>
      <c r="L14" s="38" t="str">
        <f>IF(F11="ENG"," black=surplus）","黑字=盈餘）")</f>
        <v xml:space="preserve"> black=surplus）</v>
      </c>
      <c r="O14" s="79">
        <f ca="1">(SUM(J10:Q10)-E24)</f>
        <v>-13982887.051160887</v>
      </c>
      <c r="P14" s="80"/>
      <c r="Q14" s="81"/>
    </row>
    <row r="15" spans="1:17" ht="12" customHeight="1">
      <c r="A15" s="7" t="str">
        <f>IF(F11="ENG","Retirement age","退休年齡")</f>
        <v>Retirement age</v>
      </c>
      <c r="F15" s="11">
        <v>65</v>
      </c>
      <c r="G15"/>
      <c r="H15" s="16" t="str">
        <f>IF(F11="ENG","To fulfill the estimated annual cost of living (in today's dollar):","滿足預訂每年生活成本（按今日消費力）：")</f>
        <v>To fulfill the estimated annual cost of living (in today's dollar):</v>
      </c>
      <c r="I15" s="9"/>
      <c r="J15" s="9"/>
      <c r="L15" s="9"/>
      <c r="M15" s="9"/>
      <c r="N15" s="28"/>
      <c r="O15" s="28"/>
      <c r="P15" s="28"/>
      <c r="Q15" s="29"/>
    </row>
    <row r="16" spans="1:17" ht="12" customHeight="1">
      <c r="A16" s="7" t="str">
        <f>IF(F11="ENG","Life expectancy","預期壽命")</f>
        <v>Life expectancy</v>
      </c>
      <c r="F16" s="11">
        <v>90</v>
      </c>
      <c r="G16"/>
      <c r="H16" s="16" t="str">
        <f>IF(F11="ENG","Solution 1, Adjust estimated annual cost of living (in today's dollar) to the amount:","方案一：調整預計每年生活成本金額至")</f>
        <v>Solution 1, Adjust estimated annual cost of living (in today's dollar) to the amount:</v>
      </c>
      <c r="I16" s="9"/>
      <c r="J16" s="9"/>
      <c r="L16" s="9"/>
      <c r="M16" s="9"/>
      <c r="O16" s="82">
        <f ca="1">PMT((1+F19)/(1+F18)-1,F16-F15,-SUM(J10:Q10),0,1)/((1+F18)^(F15-F14))</f>
        <v>65219.867906063402</v>
      </c>
      <c r="P16" s="83"/>
      <c r="Q16" s="84"/>
    </row>
    <row r="17" spans="1:17" ht="12" customHeight="1">
      <c r="A17" s="7" t="str">
        <f>IF(F11="ENG","Annual cost of living (in today's dollar)","每年生活成本(按今日消費力)")</f>
        <v>Annual cost of living (in today's dollar)</v>
      </c>
      <c r="F17" s="13">
        <v>300000</v>
      </c>
      <c r="G17"/>
      <c r="H17" s="16" t="str">
        <f>IF(F11="ENG","Solution 2, Extra lump sum investment at","方案二：額外一筆過投資在")</f>
        <v>Solution 2, Extra lump sum investment at</v>
      </c>
      <c r="I17" s="9"/>
      <c r="L17" s="17" t="str">
        <f>IF(F11="ENG","return rate:","回報率")</f>
        <v>return rate:</v>
      </c>
      <c r="M17" s="8">
        <v>0.08</v>
      </c>
      <c r="N17" s="15" t="str">
        <f>IF(F11="ENG","amount:","金額")</f>
        <v>amount:</v>
      </c>
      <c r="O17" s="78">
        <f ca="1">IFERROR(PV(M17,(F15-F14),0,O14,0),"-")</f>
        <v>2041751.8718444197</v>
      </c>
      <c r="P17" s="78"/>
      <c r="Q17" s="78"/>
    </row>
    <row r="18" spans="1:17" ht="12" customHeight="1">
      <c r="A18" s="7" t="str">
        <f>IF(F11="ENG","Inflation Rate (%)","通脹率(%)")</f>
        <v>Inflation Rate (%)</v>
      </c>
      <c r="F18" s="12">
        <v>0.04</v>
      </c>
      <c r="G18"/>
      <c r="H18" s="21" t="str">
        <f>IF(F11="ENG","Solution 3, Extra monthly regular saving at","方案三：額外每月定額投資在")</f>
        <v>Solution 3, Extra monthly regular saving at</v>
      </c>
      <c r="I18" s="22"/>
      <c r="J18" s="22"/>
      <c r="K18" s="22"/>
      <c r="L18" s="17" t="str">
        <f>L17</f>
        <v>return rate:</v>
      </c>
      <c r="M18" s="8">
        <v>0.08</v>
      </c>
      <c r="N18" s="23" t="str">
        <f>N17</f>
        <v>amount:</v>
      </c>
      <c r="O18" s="78">
        <f ca="1">IFERROR(PMT(M18/12,12*(F15-F14),0,O14,0),"-")</f>
        <v>14702.943189727901</v>
      </c>
      <c r="P18" s="78"/>
      <c r="Q18" s="78"/>
    </row>
    <row r="19" spans="1:17" ht="12" customHeight="1">
      <c r="A19" s="7" t="str">
        <f>IF(F11="ENG","Investment return during retirement","退休中投資回報")</f>
        <v>Investment return during retirement</v>
      </c>
      <c r="F19" s="12">
        <v>0.05</v>
      </c>
      <c r="G19"/>
      <c r="H19" s="21" t="str">
        <f>IF(F11="ENG","Solution 4. Estimated return rate of the asset portfolio not less than ","方案四：提升整體預計收益率不低於")</f>
        <v xml:space="preserve">Solution 4. Estimated return rate of the asset portfolio not less than </v>
      </c>
      <c r="I19" s="22"/>
      <c r="J19" s="22"/>
      <c r="K19" s="22"/>
      <c r="L19"/>
      <c r="M19"/>
      <c r="N19"/>
      <c r="P19"/>
      <c r="Q19" s="33">
        <f>RATE((F15-F14)*12,SUM(J7:Q7),SUM(J8:Q8),-E24,0)*12</f>
        <v>0.14955217975511403</v>
      </c>
    </row>
    <row r="20" spans="1:17" s="20" customFormat="1" ht="12" customHeight="1" thickBot="1">
      <c r="A20" s="18"/>
      <c r="B20" s="18"/>
      <c r="C20" s="18"/>
      <c r="D20" s="18"/>
      <c r="E20" s="19"/>
      <c r="F20" s="19"/>
      <c r="G20" s="18"/>
    </row>
    <row r="21" spans="1:17" ht="12" customHeight="1">
      <c r="A21"/>
      <c r="B21"/>
      <c r="C21"/>
      <c r="D21"/>
      <c r="E21"/>
      <c r="F21"/>
      <c r="G21"/>
      <c r="H21"/>
      <c r="I21"/>
      <c r="J21" s="17"/>
      <c r="M21"/>
      <c r="N21"/>
      <c r="O21"/>
      <c r="P21"/>
      <c r="Q21"/>
    </row>
    <row r="22" spans="1:17" ht="12" customHeight="1">
      <c r="A22" s="88" t="str">
        <f>IF(INPUT!F11="ENG","Year","年份")</f>
        <v>Year</v>
      </c>
      <c r="B22" s="88" t="str">
        <f>IF(INPUT!F11="ENG","Age","年齡")</f>
        <v>Age</v>
      </c>
      <c r="C22" s="88" t="str">
        <f>IF(INPUT!F11="ENG","Annual Expense","每年支出")</f>
        <v>Annual Expense</v>
      </c>
      <c r="D22" s="88"/>
      <c r="E22" s="88" t="str">
        <f>IF(INPUT!F11="ENG","Balance Amount","餘額")</f>
        <v>Balance Amount</v>
      </c>
      <c r="F22" s="88"/>
      <c r="G22"/>
      <c r="H22" s="88" t="str">
        <f>IF(INPUT!F11="ENG","Year","年份")</f>
        <v>Year</v>
      </c>
      <c r="I22" s="88" t="str">
        <f>IF(INPUT!F11="ENG","Age","年齡")</f>
        <v>Age</v>
      </c>
      <c r="J22" s="85" t="str">
        <f>IF($F$11="ENG",J5,J6)</f>
        <v>MPF</v>
      </c>
      <c r="K22" s="85" t="str">
        <f t="shared" ref="K22:Q22" si="1">IF($F$11="ENG",K5,K6)</f>
        <v>Endowment Plan</v>
      </c>
      <c r="L22" s="85" t="str">
        <f t="shared" si="1"/>
        <v>Current Account</v>
      </c>
      <c r="M22" s="85" t="str">
        <f t="shared" si="1"/>
        <v>Fixed Deposit</v>
      </c>
      <c r="N22" s="85" t="str">
        <f t="shared" si="1"/>
        <v>Annuity</v>
      </c>
      <c r="O22" s="85" t="str">
        <f t="shared" si="1"/>
        <v>Fund</v>
      </c>
      <c r="P22" s="85" t="str">
        <f t="shared" si="1"/>
        <v>Other</v>
      </c>
      <c r="Q22" s="85" t="str">
        <f t="shared" si="1"/>
        <v>Extra Investment</v>
      </c>
    </row>
    <row r="23" spans="1:17" ht="16">
      <c r="A23" s="88"/>
      <c r="B23" s="88"/>
      <c r="C23" s="88"/>
      <c r="D23" s="88"/>
      <c r="E23" s="89"/>
      <c r="F23" s="89"/>
      <c r="G23"/>
      <c r="H23" s="88"/>
      <c r="I23" s="88"/>
      <c r="J23" s="85"/>
      <c r="K23" s="85"/>
      <c r="L23" s="85"/>
      <c r="M23" s="85"/>
      <c r="N23" s="85"/>
      <c r="O23" s="85"/>
      <c r="P23" s="85"/>
      <c r="Q23" s="85"/>
    </row>
    <row r="24" spans="1:17" ht="16">
      <c r="A24" s="30">
        <f ca="1">YEAR(TODAY())+F15-F14</f>
        <v>2047</v>
      </c>
      <c r="B24" s="30">
        <f>F15</f>
        <v>65</v>
      </c>
      <c r="C24" s="86">
        <f>F17*((1+F18)^(F15-F14))</f>
        <v>799750.89944622701</v>
      </c>
      <c r="D24" s="86"/>
      <c r="E24" s="86">
        <f>-PV((1+$F$19)/(1+$F$18)-1,F16-F15,C24,0,1)</f>
        <v>17867210.815222982</v>
      </c>
      <c r="F24" s="86"/>
      <c r="G24"/>
      <c r="H24" s="30">
        <f ca="1">YEAR(TODAY())</f>
        <v>2022</v>
      </c>
      <c r="I24" s="30">
        <f>F14</f>
        <v>40</v>
      </c>
      <c r="J24" s="31">
        <f>FV(J$9/12,12,-J$7,-J$8,0)</f>
        <v>241499.75340375502</v>
      </c>
      <c r="K24" s="31">
        <f t="shared" ref="K24:Q24" si="2">FV(K$9/12,12,-K$7,-K$8,1)</f>
        <v>0</v>
      </c>
      <c r="L24" s="31">
        <f t="shared" si="2"/>
        <v>0</v>
      </c>
      <c r="M24" s="31">
        <f t="shared" si="2"/>
        <v>0</v>
      </c>
      <c r="N24" s="31">
        <f t="shared" si="2"/>
        <v>12263.204418857036</v>
      </c>
      <c r="O24" s="31">
        <f t="shared" si="2"/>
        <v>0</v>
      </c>
      <c r="P24" s="31">
        <f t="shared" si="2"/>
        <v>0</v>
      </c>
      <c r="Q24" s="31">
        <f t="shared" si="2"/>
        <v>0</v>
      </c>
    </row>
    <row r="25" spans="1:17" ht="16">
      <c r="A25" s="30">
        <f t="shared" ref="A25:A56" ca="1" si="3">IFERROR(IF((B24+1)&gt;$F$16,"-",(A24+1)),"-")</f>
        <v>2048</v>
      </c>
      <c r="B25" s="30">
        <f t="shared" ref="B25:B56" si="4">IFERROR(IF((B24+1)&gt;$F$16,"-",(B24+1)),"-")</f>
        <v>66</v>
      </c>
      <c r="C25" s="75">
        <f t="shared" ref="C25:C56" si="5">IFERROR(IF((B24+1)&gt;$F$16,"-",C24*(1+$F$18)),"-")</f>
        <v>831740.93542407616</v>
      </c>
      <c r="D25" s="76"/>
      <c r="E25" s="75">
        <f>IFERROR(IF((B24+1)&gt;$F$16,"-",(E24-C24)*((1+$F$19))),"-")</f>
        <v>17920832.911565594</v>
      </c>
      <c r="F25" s="76"/>
      <c r="G25"/>
      <c r="H25" s="30">
        <f ca="1">IFERROR(IF(H24+1&lt;$A$24,H24+1,"-"),"-")</f>
        <v>2023</v>
      </c>
      <c r="I25" s="30">
        <f ca="1">IF(H25="-","-",I24+1)</f>
        <v>41</v>
      </c>
      <c r="J25" s="31">
        <f t="shared" ref="J25:J56" ca="1" si="6">IF($I25&lt;$F$15,FV(J$9/12,12,-J$7,-J24,0),"-")</f>
        <v>286443.96587265498</v>
      </c>
      <c r="K25" s="31">
        <f t="shared" ref="K25:K56" ca="1" si="7">IF($I25&lt;$F$15,FV(K$9/12,12,-K$7,-K24,0),"-")</f>
        <v>0</v>
      </c>
      <c r="L25" s="31">
        <f t="shared" ref="L25:L56" ca="1" si="8">IF($I25&lt;$F$15,FV(L$9/12,12,-L$7,-L24,0),"-")</f>
        <v>0</v>
      </c>
      <c r="M25" s="31">
        <f t="shared" ref="M25:M56" ca="1" si="9">IF($I25&lt;$F$15,FV(M$9/12,12,-M$7,-M24,0),"-")</f>
        <v>0</v>
      </c>
      <c r="N25" s="31">
        <f t="shared" ref="N25:N56" ca="1" si="10">IF($I25&lt;$F$15,FV(N$9/12,12,-N$7,-N24,0),"-")</f>
        <v>24985.289163959314</v>
      </c>
      <c r="O25" s="31">
        <f t="shared" ref="O25:O56" ca="1" si="11">IF($I25&lt;$F$15,FV(O$9/12,12,-O$7,-O24,0),"-")</f>
        <v>0</v>
      </c>
      <c r="P25" s="31">
        <f t="shared" ref="P25:P56" ca="1" si="12">IF($I25&lt;$F$15,FV(P$9/12,12,-P$7,-P24,0),"-")</f>
        <v>0</v>
      </c>
      <c r="Q25" s="31">
        <f t="shared" ref="Q25:Q56" ca="1" si="13">IF($I25&lt;$F$15,FV(Q$9/12,12,-Q$7,-Q24,0),"-")</f>
        <v>0</v>
      </c>
    </row>
    <row r="26" spans="1:17">
      <c r="A26" s="30">
        <f t="shared" ca="1" si="3"/>
        <v>2049</v>
      </c>
      <c r="B26" s="30">
        <f t="shared" si="4"/>
        <v>67</v>
      </c>
      <c r="C26" s="75">
        <f t="shared" si="5"/>
        <v>865010.57284103928</v>
      </c>
      <c r="D26" s="76"/>
      <c r="E26" s="75">
        <f t="shared" ref="E26:E49" si="14">IFERROR(IF((B25+1)&gt;$F$16,"-",(E25-C25)*((1+$F$19))),"-")</f>
        <v>17943546.574948598</v>
      </c>
      <c r="F26" s="76"/>
      <c r="G26" s="14"/>
      <c r="H26" s="30">
        <f t="shared" ref="H26:H80" ca="1" si="15">IFERROR(IF(H25+1&lt;$A$24,H25+1,"-"),"-")</f>
        <v>2024</v>
      </c>
      <c r="I26" s="30">
        <f t="shared" ref="I26:I80" ca="1" si="16">IF(H26="-","-",I25+1)</f>
        <v>42</v>
      </c>
      <c r="J26" s="31">
        <f t="shared" ca="1" si="6"/>
        <v>335118.52581032558</v>
      </c>
      <c r="K26" s="31">
        <f t="shared" ca="1" si="7"/>
        <v>0</v>
      </c>
      <c r="L26" s="31">
        <f t="shared" ca="1" si="8"/>
        <v>0</v>
      </c>
      <c r="M26" s="31">
        <f t="shared" ca="1" si="9"/>
        <v>0</v>
      </c>
      <c r="N26" s="31">
        <f t="shared" ca="1" si="10"/>
        <v>38225.69127073339</v>
      </c>
      <c r="O26" s="31">
        <f t="shared" ca="1" si="11"/>
        <v>0</v>
      </c>
      <c r="P26" s="31">
        <f t="shared" ca="1" si="12"/>
        <v>0</v>
      </c>
      <c r="Q26" s="31">
        <f t="shared" ca="1" si="13"/>
        <v>0</v>
      </c>
    </row>
    <row r="27" spans="1:17">
      <c r="A27" s="30">
        <f t="shared" ca="1" si="3"/>
        <v>2050</v>
      </c>
      <c r="B27" s="30">
        <f t="shared" si="4"/>
        <v>68</v>
      </c>
      <c r="C27" s="75">
        <f t="shared" si="5"/>
        <v>899610.99575468083</v>
      </c>
      <c r="D27" s="76"/>
      <c r="E27" s="75">
        <f t="shared" si="14"/>
        <v>17932462.802212935</v>
      </c>
      <c r="F27" s="76"/>
      <c r="G27" s="14"/>
      <c r="H27" s="30">
        <f t="shared" ca="1" si="15"/>
        <v>2025</v>
      </c>
      <c r="I27" s="30">
        <f t="shared" ca="1" si="16"/>
        <v>43</v>
      </c>
      <c r="J27" s="31">
        <f t="shared" ca="1" si="6"/>
        <v>387833.05021689541</v>
      </c>
      <c r="K27" s="31">
        <f t="shared" ca="1" si="7"/>
        <v>0</v>
      </c>
      <c r="L27" s="31">
        <f t="shared" ca="1" si="8"/>
        <v>0</v>
      </c>
      <c r="M27" s="31">
        <f t="shared" ca="1" si="9"/>
        <v>0</v>
      </c>
      <c r="N27" s="31">
        <f t="shared" ca="1" si="10"/>
        <v>52005.527788215892</v>
      </c>
      <c r="O27" s="31">
        <f t="shared" ca="1" si="11"/>
        <v>0</v>
      </c>
      <c r="P27" s="31">
        <f t="shared" ca="1" si="12"/>
        <v>0</v>
      </c>
      <c r="Q27" s="31">
        <f t="shared" ca="1" si="13"/>
        <v>0</v>
      </c>
    </row>
    <row r="28" spans="1:17">
      <c r="A28" s="30">
        <f t="shared" ca="1" si="3"/>
        <v>2051</v>
      </c>
      <c r="B28" s="30">
        <f t="shared" si="4"/>
        <v>69</v>
      </c>
      <c r="C28" s="75">
        <f t="shared" si="5"/>
        <v>935595.43558486807</v>
      </c>
      <c r="D28" s="76"/>
      <c r="E28" s="75">
        <f t="shared" si="14"/>
        <v>17884494.396781165</v>
      </c>
      <c r="F28" s="76"/>
      <c r="G28" s="14"/>
      <c r="H28" s="30">
        <f t="shared" ca="1" si="15"/>
        <v>2026</v>
      </c>
      <c r="I28" s="30">
        <f t="shared" ca="1" si="16"/>
        <v>44</v>
      </c>
      <c r="J28" s="31">
        <f t="shared" ca="1" si="6"/>
        <v>444922.854150803</v>
      </c>
      <c r="K28" s="31">
        <f t="shared" ca="1" si="7"/>
        <v>0</v>
      </c>
      <c r="L28" s="31">
        <f t="shared" ca="1" si="8"/>
        <v>0</v>
      </c>
      <c r="M28" s="31">
        <f t="shared" ca="1" si="9"/>
        <v>0</v>
      </c>
      <c r="N28" s="31">
        <f t="shared" ca="1" si="10"/>
        <v>66346.776106603109</v>
      </c>
      <c r="O28" s="31">
        <f t="shared" ca="1" si="11"/>
        <v>0</v>
      </c>
      <c r="P28" s="31">
        <f t="shared" ca="1" si="12"/>
        <v>0</v>
      </c>
      <c r="Q28" s="31">
        <f t="shared" ca="1" si="13"/>
        <v>0</v>
      </c>
    </row>
    <row r="29" spans="1:17">
      <c r="A29" s="30">
        <f t="shared" ca="1" si="3"/>
        <v>2052</v>
      </c>
      <c r="B29" s="30">
        <f t="shared" si="4"/>
        <v>70</v>
      </c>
      <c r="C29" s="75">
        <f t="shared" si="5"/>
        <v>973019.25300826284</v>
      </c>
      <c r="D29" s="76"/>
      <c r="E29" s="75">
        <f t="shared" si="14"/>
        <v>17796343.909256112</v>
      </c>
      <c r="F29" s="76"/>
      <c r="G29" s="14"/>
      <c r="H29" s="30">
        <f t="shared" ca="1" si="15"/>
        <v>2027</v>
      </c>
      <c r="I29" s="30">
        <f t="shared" ca="1" si="16"/>
        <v>45</v>
      </c>
      <c r="J29" s="31">
        <f t="shared" ca="1" si="6"/>
        <v>506751.08365496236</v>
      </c>
      <c r="K29" s="31">
        <f t="shared" ca="1" si="7"/>
        <v>0</v>
      </c>
      <c r="L29" s="31">
        <f t="shared" ca="1" si="8"/>
        <v>0</v>
      </c>
      <c r="M29" s="31">
        <f t="shared" ca="1" si="9"/>
        <v>0</v>
      </c>
      <c r="N29" s="31">
        <f t="shared" ca="1" si="10"/>
        <v>81272.309008877273</v>
      </c>
      <c r="O29" s="31">
        <f t="shared" ca="1" si="11"/>
        <v>0</v>
      </c>
      <c r="P29" s="31">
        <f t="shared" ca="1" si="12"/>
        <v>0</v>
      </c>
      <c r="Q29" s="31">
        <f t="shared" ca="1" si="13"/>
        <v>0</v>
      </c>
    </row>
    <row r="30" spans="1:17">
      <c r="A30" s="30">
        <f t="shared" ca="1" si="3"/>
        <v>2053</v>
      </c>
      <c r="B30" s="30">
        <f t="shared" si="4"/>
        <v>71</v>
      </c>
      <c r="C30" s="75">
        <f t="shared" si="5"/>
        <v>1011940.0231285933</v>
      </c>
      <c r="D30" s="76"/>
      <c r="E30" s="75">
        <f t="shared" si="14"/>
        <v>17664490.889060244</v>
      </c>
      <c r="F30" s="76"/>
      <c r="G30" s="14"/>
      <c r="H30" s="30">
        <f t="shared" ca="1" si="15"/>
        <v>2028</v>
      </c>
      <c r="I30" s="30">
        <f t="shared" ca="1" si="16"/>
        <v>46</v>
      </c>
      <c r="J30" s="31">
        <f t="shared" ca="1" si="6"/>
        <v>573711.02571474854</v>
      </c>
      <c r="K30" s="31">
        <f t="shared" ca="1" si="7"/>
        <v>0</v>
      </c>
      <c r="L30" s="31">
        <f t="shared" ca="1" si="8"/>
        <v>0</v>
      </c>
      <c r="M30" s="31">
        <f t="shared" ca="1" si="9"/>
        <v>0</v>
      </c>
      <c r="N30" s="31">
        <f t="shared" ca="1" si="10"/>
        <v>96805.931150490185</v>
      </c>
      <c r="O30" s="31">
        <f t="shared" ca="1" si="11"/>
        <v>0</v>
      </c>
      <c r="P30" s="31">
        <f t="shared" ca="1" si="12"/>
        <v>0</v>
      </c>
      <c r="Q30" s="31">
        <f t="shared" ca="1" si="13"/>
        <v>0</v>
      </c>
    </row>
    <row r="31" spans="1:17">
      <c r="A31" s="30">
        <f t="shared" ca="1" si="3"/>
        <v>2054</v>
      </c>
      <c r="B31" s="30">
        <f t="shared" si="4"/>
        <v>72</v>
      </c>
      <c r="C31" s="75">
        <f t="shared" si="5"/>
        <v>1052417.6240537371</v>
      </c>
      <c r="D31" s="76"/>
      <c r="E31" s="75">
        <f t="shared" si="14"/>
        <v>17485178.409228235</v>
      </c>
      <c r="F31" s="76"/>
      <c r="G31" s="14"/>
      <c r="H31" s="30">
        <f t="shared" ca="1" si="15"/>
        <v>2029</v>
      </c>
      <c r="I31" s="30">
        <f t="shared" ca="1" si="16"/>
        <v>47</v>
      </c>
      <c r="J31" s="31">
        <f t="shared" ca="1" si="6"/>
        <v>646228.60994135635</v>
      </c>
      <c r="K31" s="31">
        <f t="shared" ca="1" si="7"/>
        <v>0</v>
      </c>
      <c r="L31" s="31">
        <f t="shared" ca="1" si="8"/>
        <v>0</v>
      </c>
      <c r="M31" s="31">
        <f t="shared" ca="1" si="9"/>
        <v>0</v>
      </c>
      <c r="N31" s="31">
        <f t="shared" ca="1" si="10"/>
        <v>112972.41702528544</v>
      </c>
      <c r="O31" s="31">
        <f t="shared" ca="1" si="11"/>
        <v>0</v>
      </c>
      <c r="P31" s="31">
        <f t="shared" ca="1" si="12"/>
        <v>0</v>
      </c>
      <c r="Q31" s="31">
        <f t="shared" ca="1" si="13"/>
        <v>0</v>
      </c>
    </row>
    <row r="32" spans="1:17">
      <c r="A32" s="30">
        <f t="shared" ca="1" si="3"/>
        <v>2055</v>
      </c>
      <c r="B32" s="30">
        <f t="shared" si="4"/>
        <v>73</v>
      </c>
      <c r="C32" s="75">
        <f t="shared" si="5"/>
        <v>1094514.3290158866</v>
      </c>
      <c r="D32" s="76"/>
      <c r="E32" s="75">
        <f t="shared" si="14"/>
        <v>17254398.824433222</v>
      </c>
      <c r="F32" s="76"/>
      <c r="G32" s="14"/>
      <c r="H32" s="30">
        <f t="shared" ca="1" si="15"/>
        <v>2030</v>
      </c>
      <c r="I32" s="30">
        <f t="shared" ca="1" si="16"/>
        <v>48</v>
      </c>
      <c r="J32" s="31">
        <f t="shared" ca="1" si="6"/>
        <v>724765.11789364472</v>
      </c>
      <c r="K32" s="31">
        <f t="shared" ca="1" si="7"/>
        <v>0</v>
      </c>
      <c r="L32" s="31">
        <f t="shared" ca="1" si="8"/>
        <v>0</v>
      </c>
      <c r="M32" s="31">
        <f t="shared" ca="1" si="9"/>
        <v>0</v>
      </c>
      <c r="N32" s="31">
        <f t="shared" ca="1" si="10"/>
        <v>129797.55047821085</v>
      </c>
      <c r="O32" s="31">
        <f t="shared" ca="1" si="11"/>
        <v>0</v>
      </c>
      <c r="P32" s="31">
        <f t="shared" ca="1" si="12"/>
        <v>0</v>
      </c>
      <c r="Q32" s="31">
        <f t="shared" ca="1" si="13"/>
        <v>0</v>
      </c>
    </row>
    <row r="33" spans="1:17">
      <c r="A33" s="30">
        <f t="shared" ca="1" si="3"/>
        <v>2056</v>
      </c>
      <c r="B33" s="30">
        <f t="shared" si="4"/>
        <v>74</v>
      </c>
      <c r="C33" s="75">
        <f t="shared" si="5"/>
        <v>1138294.9021765222</v>
      </c>
      <c r="D33" s="76"/>
      <c r="E33" s="75">
        <f t="shared" si="14"/>
        <v>16967878.720188204</v>
      </c>
      <c r="F33" s="76"/>
      <c r="G33" s="14"/>
      <c r="H33" s="30">
        <f t="shared" ca="1" si="15"/>
        <v>2031</v>
      </c>
      <c r="I33" s="30">
        <f t="shared" ca="1" si="16"/>
        <v>49</v>
      </c>
      <c r="J33" s="31">
        <f t="shared" ca="1" si="6"/>
        <v>809820.11727235711</v>
      </c>
      <c r="K33" s="31">
        <f t="shared" ca="1" si="7"/>
        <v>0</v>
      </c>
      <c r="L33" s="31">
        <f t="shared" ca="1" si="8"/>
        <v>0</v>
      </c>
      <c r="M33" s="31">
        <f t="shared" ca="1" si="9"/>
        <v>0</v>
      </c>
      <c r="N33" s="31">
        <f t="shared" ca="1" si="10"/>
        <v>147308.16582783984</v>
      </c>
      <c r="O33" s="31">
        <f t="shared" ca="1" si="11"/>
        <v>0</v>
      </c>
      <c r="P33" s="31">
        <f t="shared" ca="1" si="12"/>
        <v>0</v>
      </c>
      <c r="Q33" s="31">
        <f t="shared" ca="1" si="13"/>
        <v>0</v>
      </c>
    </row>
    <row r="34" spans="1:17">
      <c r="A34" s="30">
        <f t="shared" ca="1" si="3"/>
        <v>2057</v>
      </c>
      <c r="B34" s="30">
        <f t="shared" si="4"/>
        <v>75</v>
      </c>
      <c r="C34" s="75">
        <f t="shared" si="5"/>
        <v>1183826.698263583</v>
      </c>
      <c r="D34" s="76"/>
      <c r="E34" s="75">
        <f t="shared" si="14"/>
        <v>16621063.008912267</v>
      </c>
      <c r="F34" s="76"/>
      <c r="G34" s="14"/>
      <c r="H34" s="30">
        <f t="shared" ca="1" si="15"/>
        <v>2032</v>
      </c>
      <c r="I34" s="30">
        <f t="shared" ca="1" si="16"/>
        <v>50</v>
      </c>
      <c r="J34" s="31">
        <f t="shared" ca="1" si="6"/>
        <v>901934.63965101563</v>
      </c>
      <c r="K34" s="31">
        <f t="shared" ca="1" si="7"/>
        <v>0</v>
      </c>
      <c r="L34" s="31">
        <f t="shared" ca="1" si="8"/>
        <v>0</v>
      </c>
      <c r="M34" s="31">
        <f t="shared" ca="1" si="9"/>
        <v>0</v>
      </c>
      <c r="N34" s="31">
        <f t="shared" ca="1" si="10"/>
        <v>165532.19066428769</v>
      </c>
      <c r="O34" s="31">
        <f t="shared" ca="1" si="11"/>
        <v>0</v>
      </c>
      <c r="P34" s="31">
        <f t="shared" ca="1" si="12"/>
        <v>0</v>
      </c>
      <c r="Q34" s="31">
        <f t="shared" ca="1" si="13"/>
        <v>0</v>
      </c>
    </row>
    <row r="35" spans="1:17">
      <c r="A35" s="30">
        <f t="shared" ca="1" si="3"/>
        <v>2058</v>
      </c>
      <c r="B35" s="30">
        <f t="shared" si="4"/>
        <v>76</v>
      </c>
      <c r="C35" s="75">
        <f t="shared" si="5"/>
        <v>1231179.7661941263</v>
      </c>
      <c r="D35" s="76"/>
      <c r="E35" s="75">
        <f t="shared" si="14"/>
        <v>16209098.126181118</v>
      </c>
      <c r="F35" s="76"/>
      <c r="G35" s="14"/>
      <c r="H35" s="30">
        <f t="shared" ca="1" si="15"/>
        <v>2033</v>
      </c>
      <c r="I35" s="30">
        <f t="shared" ca="1" si="16"/>
        <v>51</v>
      </c>
      <c r="J35" s="31">
        <f t="shared" ca="1" si="6"/>
        <v>1001694.6219569122</v>
      </c>
      <c r="K35" s="31">
        <f t="shared" ca="1" si="7"/>
        <v>0</v>
      </c>
      <c r="L35" s="31">
        <f t="shared" ca="1" si="8"/>
        <v>0</v>
      </c>
      <c r="M35" s="31">
        <f t="shared" ca="1" si="9"/>
        <v>0</v>
      </c>
      <c r="N35" s="31">
        <f t="shared" ca="1" si="10"/>
        <v>184498.690390781</v>
      </c>
      <c r="O35" s="31">
        <f t="shared" ca="1" si="11"/>
        <v>0</v>
      </c>
      <c r="P35" s="31">
        <f t="shared" ca="1" si="12"/>
        <v>0</v>
      </c>
      <c r="Q35" s="31">
        <f t="shared" ca="1" si="13"/>
        <v>0</v>
      </c>
    </row>
    <row r="36" spans="1:17">
      <c r="A36" s="30">
        <f t="shared" ca="1" si="3"/>
        <v>2059</v>
      </c>
      <c r="B36" s="30">
        <f t="shared" si="4"/>
        <v>77</v>
      </c>
      <c r="C36" s="75">
        <f t="shared" si="5"/>
        <v>1280426.9568418914</v>
      </c>
      <c r="D36" s="76"/>
      <c r="E36" s="75">
        <f t="shared" si="14"/>
        <v>15726814.277986342</v>
      </c>
      <c r="F36" s="76"/>
      <c r="G36" s="14"/>
      <c r="H36" s="30">
        <f t="shared" ca="1" si="15"/>
        <v>2034</v>
      </c>
      <c r="I36" s="30">
        <f t="shared" ca="1" si="16"/>
        <v>52</v>
      </c>
      <c r="J36" s="31">
        <f t="shared" ca="1" si="6"/>
        <v>1109734.6335933241</v>
      </c>
      <c r="K36" s="31">
        <f t="shared" ca="1" si="7"/>
        <v>0</v>
      </c>
      <c r="L36" s="31">
        <f t="shared" ca="1" si="8"/>
        <v>0</v>
      </c>
      <c r="M36" s="31">
        <f t="shared" ca="1" si="9"/>
        <v>0</v>
      </c>
      <c r="N36" s="31">
        <f t="shared" ca="1" si="10"/>
        <v>204237.91457991945</v>
      </c>
      <c r="O36" s="31">
        <f t="shared" ca="1" si="11"/>
        <v>0</v>
      </c>
      <c r="P36" s="31">
        <f t="shared" ca="1" si="12"/>
        <v>0</v>
      </c>
      <c r="Q36" s="31">
        <f t="shared" ca="1" si="13"/>
        <v>0</v>
      </c>
    </row>
    <row r="37" spans="1:17">
      <c r="A37" s="30">
        <f t="shared" ca="1" si="3"/>
        <v>2060</v>
      </c>
      <c r="B37" s="30">
        <f t="shared" si="4"/>
        <v>78</v>
      </c>
      <c r="C37" s="75">
        <f t="shared" si="5"/>
        <v>1331644.035115567</v>
      </c>
      <c r="D37" s="76"/>
      <c r="E37" s="75">
        <f t="shared" si="14"/>
        <v>15168706.687201673</v>
      </c>
      <c r="F37" s="76"/>
      <c r="G37" s="14"/>
      <c r="H37" s="30">
        <f t="shared" ca="1" si="15"/>
        <v>2035</v>
      </c>
      <c r="I37" s="30">
        <f t="shared" ca="1" si="16"/>
        <v>53</v>
      </c>
      <c r="J37" s="31">
        <f t="shared" ca="1" si="6"/>
        <v>1226741.9129110358</v>
      </c>
      <c r="K37" s="31">
        <f t="shared" ca="1" si="7"/>
        <v>0</v>
      </c>
      <c r="L37" s="31">
        <f t="shared" ca="1" si="8"/>
        <v>0</v>
      </c>
      <c r="M37" s="31">
        <f t="shared" ca="1" si="9"/>
        <v>0</v>
      </c>
      <c r="N37" s="31">
        <f t="shared" ca="1" si="10"/>
        <v>224781.34521856307</v>
      </c>
      <c r="O37" s="31">
        <f t="shared" ca="1" si="11"/>
        <v>0</v>
      </c>
      <c r="P37" s="31">
        <f t="shared" ca="1" si="12"/>
        <v>0</v>
      </c>
      <c r="Q37" s="31">
        <f t="shared" ca="1" si="13"/>
        <v>0</v>
      </c>
    </row>
    <row r="38" spans="1:17">
      <c r="A38" s="30">
        <f t="shared" ca="1" si="3"/>
        <v>2061</v>
      </c>
      <c r="B38" s="30">
        <f t="shared" si="4"/>
        <v>79</v>
      </c>
      <c r="C38" s="75">
        <f t="shared" si="5"/>
        <v>1384909.7965201898</v>
      </c>
      <c r="D38" s="76"/>
      <c r="E38" s="75">
        <f t="shared" si="14"/>
        <v>14528915.784690412</v>
      </c>
      <c r="F38" s="76"/>
      <c r="G38" s="14"/>
      <c r="H38" s="30">
        <f t="shared" ca="1" si="15"/>
        <v>2036</v>
      </c>
      <c r="I38" s="30">
        <f t="shared" ca="1" si="16"/>
        <v>54</v>
      </c>
      <c r="J38" s="31">
        <f t="shared" ca="1" si="6"/>
        <v>1353460.738705006</v>
      </c>
      <c r="K38" s="31">
        <f t="shared" ca="1" si="7"/>
        <v>0</v>
      </c>
      <c r="L38" s="31">
        <f t="shared" ca="1" si="8"/>
        <v>0</v>
      </c>
      <c r="M38" s="31">
        <f t="shared" ca="1" si="9"/>
        <v>0</v>
      </c>
      <c r="N38" s="31">
        <f t="shared" ca="1" si="10"/>
        <v>246161.74691829074</v>
      </c>
      <c r="O38" s="31">
        <f t="shared" ca="1" si="11"/>
        <v>0</v>
      </c>
      <c r="P38" s="31">
        <f t="shared" ca="1" si="12"/>
        <v>0</v>
      </c>
      <c r="Q38" s="31">
        <f t="shared" ca="1" si="13"/>
        <v>0</v>
      </c>
    </row>
    <row r="39" spans="1:17">
      <c r="A39" s="30">
        <f t="shared" ca="1" si="3"/>
        <v>2062</v>
      </c>
      <c r="B39" s="30">
        <f t="shared" si="4"/>
        <v>80</v>
      </c>
      <c r="C39" s="75">
        <f t="shared" si="5"/>
        <v>1440306.1883809974</v>
      </c>
      <c r="D39" s="76"/>
      <c r="E39" s="75">
        <f t="shared" si="14"/>
        <v>13801206.287578734</v>
      </c>
      <c r="F39" s="76"/>
      <c r="G39" s="14"/>
      <c r="H39" s="30">
        <f t="shared" ca="1" si="15"/>
        <v>2037</v>
      </c>
      <c r="I39" s="30">
        <f t="shared" ca="1" si="16"/>
        <v>55</v>
      </c>
      <c r="J39" s="31">
        <f t="shared" ca="1" si="6"/>
        <v>1490697.1645431025</v>
      </c>
      <c r="K39" s="31">
        <f t="shared" ca="1" si="7"/>
        <v>0</v>
      </c>
      <c r="L39" s="31">
        <f t="shared" ca="1" si="8"/>
        <v>0</v>
      </c>
      <c r="M39" s="31">
        <f t="shared" ca="1" si="9"/>
        <v>0</v>
      </c>
      <c r="N39" s="31">
        <f t="shared" ca="1" si="10"/>
        <v>268413.21917151019</v>
      </c>
      <c r="O39" s="31">
        <f t="shared" ca="1" si="11"/>
        <v>0</v>
      </c>
      <c r="P39" s="31">
        <f t="shared" ca="1" si="12"/>
        <v>0</v>
      </c>
      <c r="Q39" s="31">
        <f t="shared" ca="1" si="13"/>
        <v>0</v>
      </c>
    </row>
    <row r="40" spans="1:17">
      <c r="A40" s="30">
        <f t="shared" ca="1" si="3"/>
        <v>2063</v>
      </c>
      <c r="B40" s="30">
        <f t="shared" si="4"/>
        <v>81</v>
      </c>
      <c r="C40" s="75">
        <f t="shared" si="5"/>
        <v>1497918.4359162373</v>
      </c>
      <c r="D40" s="76"/>
      <c r="E40" s="75">
        <f t="shared" si="14"/>
        <v>12978945.104157623</v>
      </c>
      <c r="F40" s="76"/>
      <c r="G40" s="14"/>
      <c r="H40" s="30">
        <f t="shared" ca="1" si="15"/>
        <v>2038</v>
      </c>
      <c r="I40" s="30">
        <f t="shared" ca="1" si="16"/>
        <v>56</v>
      </c>
      <c r="J40" s="31">
        <f t="shared" ca="1" si="6"/>
        <v>1639324.1460417865</v>
      </c>
      <c r="K40" s="31">
        <f t="shared" ca="1" si="7"/>
        <v>0</v>
      </c>
      <c r="L40" s="31">
        <f t="shared" ca="1" si="8"/>
        <v>0</v>
      </c>
      <c r="M40" s="31">
        <f t="shared" ca="1" si="9"/>
        <v>0</v>
      </c>
      <c r="N40" s="31">
        <f t="shared" ca="1" si="10"/>
        <v>291571.25073656271</v>
      </c>
      <c r="O40" s="31">
        <f t="shared" ca="1" si="11"/>
        <v>0</v>
      </c>
      <c r="P40" s="31">
        <f t="shared" ca="1" si="12"/>
        <v>0</v>
      </c>
      <c r="Q40" s="31">
        <f t="shared" ca="1" si="13"/>
        <v>0</v>
      </c>
    </row>
    <row r="41" spans="1:17">
      <c r="A41" s="30">
        <f t="shared" ca="1" si="3"/>
        <v>2064</v>
      </c>
      <c r="B41" s="30">
        <f t="shared" si="4"/>
        <v>82</v>
      </c>
      <c r="C41" s="75">
        <f t="shared" si="5"/>
        <v>1557835.1733528869</v>
      </c>
      <c r="D41" s="76"/>
      <c r="E41" s="75">
        <f t="shared" si="14"/>
        <v>12055078.001653455</v>
      </c>
      <c r="F41" s="76"/>
      <c r="G41" s="14"/>
      <c r="H41" s="30">
        <f t="shared" ca="1" si="15"/>
        <v>2039</v>
      </c>
      <c r="I41" s="30">
        <f t="shared" ca="1" si="16"/>
        <v>57</v>
      </c>
      <c r="J41" s="31">
        <f t="shared" ca="1" si="6"/>
        <v>1800287.0937031503</v>
      </c>
      <c r="K41" s="31">
        <f t="shared" ca="1" si="7"/>
        <v>0</v>
      </c>
      <c r="L41" s="31">
        <f t="shared" ca="1" si="8"/>
        <v>0</v>
      </c>
      <c r="M41" s="31">
        <f t="shared" ca="1" si="9"/>
        <v>0</v>
      </c>
      <c r="N41" s="31">
        <f t="shared" ca="1" si="10"/>
        <v>315672.77623856068</v>
      </c>
      <c r="O41" s="31">
        <f t="shared" ca="1" si="11"/>
        <v>0</v>
      </c>
      <c r="P41" s="31">
        <f t="shared" ca="1" si="12"/>
        <v>0</v>
      </c>
      <c r="Q41" s="31">
        <f t="shared" ca="1" si="13"/>
        <v>0</v>
      </c>
    </row>
    <row r="42" spans="1:17">
      <c r="A42" s="30">
        <f t="shared" ca="1" si="3"/>
        <v>2065</v>
      </c>
      <c r="B42" s="30">
        <f t="shared" si="4"/>
        <v>83</v>
      </c>
      <c r="C42" s="75">
        <f t="shared" si="5"/>
        <v>1620148.5802870025</v>
      </c>
      <c r="D42" s="76"/>
      <c r="E42" s="75">
        <f t="shared" si="14"/>
        <v>11022104.969715599</v>
      </c>
      <c r="F42" s="76"/>
      <c r="G42" s="14"/>
      <c r="H42" s="30">
        <f t="shared" ca="1" si="15"/>
        <v>2040</v>
      </c>
      <c r="I42" s="30">
        <f t="shared" ca="1" si="16"/>
        <v>58</v>
      </c>
      <c r="J42" s="31">
        <f t="shared" ca="1" si="6"/>
        <v>1974609.8866346902</v>
      </c>
      <c r="K42" s="31">
        <f t="shared" ca="1" si="7"/>
        <v>0</v>
      </c>
      <c r="L42" s="31">
        <f t="shared" ca="1" si="8"/>
        <v>0</v>
      </c>
      <c r="M42" s="31">
        <f t="shared" ca="1" si="9"/>
        <v>0</v>
      </c>
      <c r="N42" s="31">
        <f t="shared" ca="1" si="10"/>
        <v>340756.23507623078</v>
      </c>
      <c r="O42" s="31">
        <f t="shared" ca="1" si="11"/>
        <v>0</v>
      </c>
      <c r="P42" s="31">
        <f t="shared" ca="1" si="12"/>
        <v>0</v>
      </c>
      <c r="Q42" s="31">
        <f t="shared" ca="1" si="13"/>
        <v>0</v>
      </c>
    </row>
    <row r="43" spans="1:17">
      <c r="A43" s="30">
        <f t="shared" ca="1" si="3"/>
        <v>2066</v>
      </c>
      <c r="B43" s="30">
        <f t="shared" si="4"/>
        <v>84</v>
      </c>
      <c r="C43" s="75">
        <f t="shared" si="5"/>
        <v>1684954.5234984825</v>
      </c>
      <c r="D43" s="76"/>
      <c r="E43" s="75">
        <f t="shared" si="14"/>
        <v>9872054.208900027</v>
      </c>
      <c r="F43" s="76"/>
      <c r="G43" s="14"/>
      <c r="H43" s="30">
        <f t="shared" ca="1" si="15"/>
        <v>2041</v>
      </c>
      <c r="I43" s="30">
        <f t="shared" ca="1" si="16"/>
        <v>59</v>
      </c>
      <c r="J43" s="31">
        <f t="shared" ca="1" si="6"/>
        <v>2163401.3854048559</v>
      </c>
      <c r="K43" s="31">
        <f t="shared" ca="1" si="7"/>
        <v>0</v>
      </c>
      <c r="L43" s="31">
        <f t="shared" ca="1" si="8"/>
        <v>0</v>
      </c>
      <c r="M43" s="31">
        <f t="shared" ca="1" si="9"/>
        <v>0</v>
      </c>
      <c r="N43" s="31">
        <f t="shared" ca="1" si="10"/>
        <v>366861.63272871258</v>
      </c>
      <c r="O43" s="31">
        <f t="shared" ca="1" si="11"/>
        <v>0</v>
      </c>
      <c r="P43" s="31">
        <f t="shared" ca="1" si="12"/>
        <v>0</v>
      </c>
      <c r="Q43" s="31">
        <f t="shared" ca="1" si="13"/>
        <v>0</v>
      </c>
    </row>
    <row r="44" spans="1:17">
      <c r="A44" s="30">
        <f t="shared" ca="1" si="3"/>
        <v>2067</v>
      </c>
      <c r="B44" s="30">
        <f t="shared" si="4"/>
        <v>85</v>
      </c>
      <c r="C44" s="75">
        <f t="shared" si="5"/>
        <v>1752352.7044384219</v>
      </c>
      <c r="D44" s="76"/>
      <c r="E44" s="75">
        <f t="shared" si="14"/>
        <v>8596454.6696716212</v>
      </c>
      <c r="F44" s="76"/>
      <c r="G44" s="14"/>
      <c r="H44" s="30">
        <f t="shared" ca="1" si="15"/>
        <v>2042</v>
      </c>
      <c r="I44" s="30">
        <f t="shared" ca="1" si="16"/>
        <v>60</v>
      </c>
      <c r="J44" s="31">
        <f t="shared" ca="1" si="6"/>
        <v>2367862.4854623959</v>
      </c>
      <c r="K44" s="31">
        <f t="shared" ca="1" si="7"/>
        <v>0</v>
      </c>
      <c r="L44" s="31">
        <f t="shared" ca="1" si="8"/>
        <v>0</v>
      </c>
      <c r="M44" s="31">
        <f t="shared" ca="1" si="9"/>
        <v>0</v>
      </c>
      <c r="N44" s="31">
        <f t="shared" ca="1" si="10"/>
        <v>394030.60456009116</v>
      </c>
      <c r="O44" s="31">
        <f t="shared" ca="1" si="11"/>
        <v>0</v>
      </c>
      <c r="P44" s="31">
        <f t="shared" ca="1" si="12"/>
        <v>0</v>
      </c>
      <c r="Q44" s="31">
        <f t="shared" ca="1" si="13"/>
        <v>0</v>
      </c>
    </row>
    <row r="45" spans="1:17">
      <c r="A45" s="30">
        <f t="shared" ca="1" si="3"/>
        <v>2068</v>
      </c>
      <c r="B45" s="30">
        <f t="shared" si="4"/>
        <v>86</v>
      </c>
      <c r="C45" s="75">
        <f t="shared" si="5"/>
        <v>1822446.8126159587</v>
      </c>
      <c r="D45" s="76"/>
      <c r="E45" s="75">
        <f t="shared" si="14"/>
        <v>7186307.0634948593</v>
      </c>
      <c r="F45" s="76"/>
      <c r="G45" s="14"/>
      <c r="H45" s="30">
        <f t="shared" ca="1" si="15"/>
        <v>2043</v>
      </c>
      <c r="I45" s="30">
        <f t="shared" ca="1" si="16"/>
        <v>61</v>
      </c>
      <c r="J45" s="31">
        <f t="shared" ca="1" si="6"/>
        <v>2589293.7559860325</v>
      </c>
      <c r="K45" s="31">
        <f t="shared" ca="1" si="7"/>
        <v>0</v>
      </c>
      <c r="L45" s="31">
        <f t="shared" ca="1" si="8"/>
        <v>0</v>
      </c>
      <c r="M45" s="31">
        <f t="shared" ca="1" si="9"/>
        <v>0</v>
      </c>
      <c r="N45" s="31">
        <f t="shared" ca="1" si="10"/>
        <v>422306.48222342448</v>
      </c>
      <c r="O45" s="31">
        <f t="shared" ca="1" si="11"/>
        <v>0</v>
      </c>
      <c r="P45" s="31">
        <f t="shared" ca="1" si="12"/>
        <v>0</v>
      </c>
      <c r="Q45" s="31">
        <f t="shared" ca="1" si="13"/>
        <v>0</v>
      </c>
    </row>
    <row r="46" spans="1:17">
      <c r="A46" s="30">
        <f t="shared" ca="1" si="3"/>
        <v>2069</v>
      </c>
      <c r="B46" s="30">
        <f t="shared" si="4"/>
        <v>87</v>
      </c>
      <c r="C46" s="75">
        <f t="shared" si="5"/>
        <v>1895344.6851205972</v>
      </c>
      <c r="D46" s="76"/>
      <c r="E46" s="75">
        <f t="shared" si="14"/>
        <v>5632053.2634228459</v>
      </c>
      <c r="F46" s="76"/>
      <c r="G46" s="14"/>
      <c r="H46" s="30">
        <f t="shared" ca="1" si="15"/>
        <v>2044</v>
      </c>
      <c r="I46" s="30">
        <f t="shared" ca="1" si="16"/>
        <v>62</v>
      </c>
      <c r="J46" s="31">
        <f t="shared" ca="1" si="6"/>
        <v>2829103.7127548917</v>
      </c>
      <c r="K46" s="31">
        <f t="shared" ca="1" si="7"/>
        <v>0</v>
      </c>
      <c r="L46" s="31">
        <f t="shared" ca="1" si="8"/>
        <v>0</v>
      </c>
      <c r="M46" s="31">
        <f t="shared" ca="1" si="9"/>
        <v>0</v>
      </c>
      <c r="N46" s="31">
        <f t="shared" ca="1" si="10"/>
        <v>451734.36277017323</v>
      </c>
      <c r="O46" s="31">
        <f t="shared" ca="1" si="11"/>
        <v>0</v>
      </c>
      <c r="P46" s="31">
        <f t="shared" ca="1" si="12"/>
        <v>0</v>
      </c>
      <c r="Q46" s="31">
        <f t="shared" ca="1" si="13"/>
        <v>0</v>
      </c>
    </row>
    <row r="47" spans="1:17">
      <c r="A47" s="30">
        <f t="shared" ca="1" si="3"/>
        <v>2070</v>
      </c>
      <c r="B47" s="30">
        <f t="shared" si="4"/>
        <v>88</v>
      </c>
      <c r="C47" s="75">
        <f t="shared" si="5"/>
        <v>1971158.4725254213</v>
      </c>
      <c r="D47" s="76"/>
      <c r="E47" s="75">
        <f t="shared" si="14"/>
        <v>3923544.0072173611</v>
      </c>
      <c r="F47" s="76"/>
      <c r="G47" s="14"/>
      <c r="H47" s="30">
        <f t="shared" ca="1" si="15"/>
        <v>2045</v>
      </c>
      <c r="I47" s="30">
        <f t="shared" ca="1" si="16"/>
        <v>63</v>
      </c>
      <c r="J47" s="31">
        <f t="shared" ca="1" si="6"/>
        <v>3088817.7776630963</v>
      </c>
      <c r="K47" s="31">
        <f t="shared" ca="1" si="7"/>
        <v>0</v>
      </c>
      <c r="L47" s="31">
        <f t="shared" ca="1" si="8"/>
        <v>0</v>
      </c>
      <c r="M47" s="31">
        <f t="shared" ca="1" si="9"/>
        <v>0</v>
      </c>
      <c r="N47" s="31">
        <f t="shared" ca="1" si="10"/>
        <v>482361.18057525583</v>
      </c>
      <c r="O47" s="31">
        <f t="shared" ca="1" si="11"/>
        <v>0</v>
      </c>
      <c r="P47" s="31">
        <f t="shared" ca="1" si="12"/>
        <v>0</v>
      </c>
      <c r="Q47" s="31">
        <f t="shared" ca="1" si="13"/>
        <v>0</v>
      </c>
    </row>
    <row r="48" spans="1:17">
      <c r="A48" s="30">
        <f t="shared" ca="1" si="3"/>
        <v>2071</v>
      </c>
      <c r="B48" s="30">
        <f t="shared" si="4"/>
        <v>89</v>
      </c>
      <c r="C48" s="75">
        <f t="shared" si="5"/>
        <v>2050004.8114264382</v>
      </c>
      <c r="D48" s="76"/>
      <c r="E48" s="75">
        <f t="shared" si="14"/>
        <v>2050004.8114265369</v>
      </c>
      <c r="F48" s="76"/>
      <c r="G48" s="14"/>
      <c r="H48" s="30">
        <f t="shared" ca="1" si="15"/>
        <v>2046</v>
      </c>
      <c r="I48" s="30">
        <f t="shared" ca="1" si="16"/>
        <v>64</v>
      </c>
      <c r="J48" s="31">
        <f t="shared" ca="1" si="6"/>
        <v>3370087.9818696557</v>
      </c>
      <c r="K48" s="31">
        <f t="shared" ca="1" si="7"/>
        <v>0</v>
      </c>
      <c r="L48" s="31">
        <f t="shared" ca="1" si="8"/>
        <v>0</v>
      </c>
      <c r="M48" s="31">
        <f t="shared" ca="1" si="9"/>
        <v>0</v>
      </c>
      <c r="N48" s="31">
        <f t="shared" ca="1" si="10"/>
        <v>514235.78219244082</v>
      </c>
      <c r="O48" s="31">
        <f t="shared" ca="1" si="11"/>
        <v>0</v>
      </c>
      <c r="P48" s="31">
        <f t="shared" ca="1" si="12"/>
        <v>0</v>
      </c>
      <c r="Q48" s="31">
        <f t="shared" ca="1" si="13"/>
        <v>0</v>
      </c>
    </row>
    <row r="49" spans="1:17">
      <c r="A49" s="30">
        <f t="shared" ca="1" si="3"/>
        <v>2072</v>
      </c>
      <c r="B49" s="30">
        <f t="shared" si="4"/>
        <v>90</v>
      </c>
      <c r="C49" s="75">
        <f t="shared" si="5"/>
        <v>2132005.0038834959</v>
      </c>
      <c r="D49" s="76"/>
      <c r="E49" s="75">
        <f t="shared" si="14"/>
        <v>1.0365620255470277E-7</v>
      </c>
      <c r="F49" s="76"/>
      <c r="G49" s="14"/>
      <c r="H49" s="30" t="str">
        <f t="shared" ca="1" si="15"/>
        <v>-</v>
      </c>
      <c r="I49" s="30" t="str">
        <f t="shared" ca="1" si="16"/>
        <v>-</v>
      </c>
      <c r="J49" s="31" t="str">
        <f t="shared" ca="1" si="6"/>
        <v>-</v>
      </c>
      <c r="K49" s="31" t="str">
        <f t="shared" ca="1" si="7"/>
        <v>-</v>
      </c>
      <c r="L49" s="31" t="str">
        <f t="shared" ca="1" si="8"/>
        <v>-</v>
      </c>
      <c r="M49" s="31" t="str">
        <f t="shared" ca="1" si="9"/>
        <v>-</v>
      </c>
      <c r="N49" s="31" t="str">
        <f t="shared" ca="1" si="10"/>
        <v>-</v>
      </c>
      <c r="O49" s="31" t="str">
        <f t="shared" ca="1" si="11"/>
        <v>-</v>
      </c>
      <c r="P49" s="31" t="str">
        <f t="shared" ca="1" si="12"/>
        <v>-</v>
      </c>
      <c r="Q49" s="31" t="str">
        <f t="shared" ca="1" si="13"/>
        <v>-</v>
      </c>
    </row>
    <row r="50" spans="1:17">
      <c r="A50" s="30" t="str">
        <f t="shared" si="3"/>
        <v>-</v>
      </c>
      <c r="B50" s="30" t="str">
        <f t="shared" si="4"/>
        <v>-</v>
      </c>
      <c r="C50" s="75" t="str">
        <f t="shared" si="5"/>
        <v>-</v>
      </c>
      <c r="D50" s="76"/>
      <c r="E50" s="75" t="str">
        <f t="shared" ref="E50:E80" si="17">IFERROR(IF((B49+1)&gt;$F$16,"-",(E49-C49)*((1+$F$19))),"-")</f>
        <v>-</v>
      </c>
      <c r="F50" s="76"/>
      <c r="G50" s="14"/>
      <c r="H50" s="30" t="str">
        <f t="shared" ca="1" si="15"/>
        <v>-</v>
      </c>
      <c r="I50" s="30" t="str">
        <f t="shared" ca="1" si="16"/>
        <v>-</v>
      </c>
      <c r="J50" s="31" t="str">
        <f t="shared" ca="1" si="6"/>
        <v>-</v>
      </c>
      <c r="K50" s="31" t="str">
        <f t="shared" ca="1" si="7"/>
        <v>-</v>
      </c>
      <c r="L50" s="31" t="str">
        <f t="shared" ca="1" si="8"/>
        <v>-</v>
      </c>
      <c r="M50" s="31" t="str">
        <f t="shared" ca="1" si="9"/>
        <v>-</v>
      </c>
      <c r="N50" s="31" t="str">
        <f t="shared" ca="1" si="10"/>
        <v>-</v>
      </c>
      <c r="O50" s="31" t="str">
        <f t="shared" ca="1" si="11"/>
        <v>-</v>
      </c>
      <c r="P50" s="31" t="str">
        <f t="shared" ca="1" si="12"/>
        <v>-</v>
      </c>
      <c r="Q50" s="31" t="str">
        <f t="shared" ca="1" si="13"/>
        <v>-</v>
      </c>
    </row>
    <row r="51" spans="1:17">
      <c r="A51" s="30" t="str">
        <f t="shared" si="3"/>
        <v>-</v>
      </c>
      <c r="B51" s="30" t="str">
        <f t="shared" si="4"/>
        <v>-</v>
      </c>
      <c r="C51" s="75" t="str">
        <f t="shared" si="5"/>
        <v>-</v>
      </c>
      <c r="D51" s="76"/>
      <c r="E51" s="75" t="str">
        <f t="shared" si="17"/>
        <v>-</v>
      </c>
      <c r="F51" s="76"/>
      <c r="G51" s="14"/>
      <c r="H51" s="30" t="str">
        <f t="shared" ca="1" si="15"/>
        <v>-</v>
      </c>
      <c r="I51" s="30" t="str">
        <f t="shared" ca="1" si="16"/>
        <v>-</v>
      </c>
      <c r="J51" s="31" t="str">
        <f t="shared" ca="1" si="6"/>
        <v>-</v>
      </c>
      <c r="K51" s="31" t="str">
        <f t="shared" ca="1" si="7"/>
        <v>-</v>
      </c>
      <c r="L51" s="31" t="str">
        <f t="shared" ca="1" si="8"/>
        <v>-</v>
      </c>
      <c r="M51" s="31" t="str">
        <f t="shared" ca="1" si="9"/>
        <v>-</v>
      </c>
      <c r="N51" s="31" t="str">
        <f t="shared" ca="1" si="10"/>
        <v>-</v>
      </c>
      <c r="O51" s="31" t="str">
        <f t="shared" ca="1" si="11"/>
        <v>-</v>
      </c>
      <c r="P51" s="31" t="str">
        <f t="shared" ca="1" si="12"/>
        <v>-</v>
      </c>
      <c r="Q51" s="31" t="str">
        <f t="shared" ca="1" si="13"/>
        <v>-</v>
      </c>
    </row>
    <row r="52" spans="1:17">
      <c r="A52" s="30" t="str">
        <f t="shared" si="3"/>
        <v>-</v>
      </c>
      <c r="B52" s="30" t="str">
        <f t="shared" si="4"/>
        <v>-</v>
      </c>
      <c r="C52" s="75" t="str">
        <f t="shared" si="5"/>
        <v>-</v>
      </c>
      <c r="D52" s="76"/>
      <c r="E52" s="75" t="str">
        <f t="shared" si="17"/>
        <v>-</v>
      </c>
      <c r="F52" s="76"/>
      <c r="G52" s="14"/>
      <c r="H52" s="30" t="str">
        <f t="shared" ca="1" si="15"/>
        <v>-</v>
      </c>
      <c r="I52" s="30" t="str">
        <f t="shared" ca="1" si="16"/>
        <v>-</v>
      </c>
      <c r="J52" s="31" t="str">
        <f t="shared" ca="1" si="6"/>
        <v>-</v>
      </c>
      <c r="K52" s="31" t="str">
        <f t="shared" ca="1" si="7"/>
        <v>-</v>
      </c>
      <c r="L52" s="31" t="str">
        <f t="shared" ca="1" si="8"/>
        <v>-</v>
      </c>
      <c r="M52" s="31" t="str">
        <f t="shared" ca="1" si="9"/>
        <v>-</v>
      </c>
      <c r="N52" s="31" t="str">
        <f t="shared" ca="1" si="10"/>
        <v>-</v>
      </c>
      <c r="O52" s="31" t="str">
        <f t="shared" ca="1" si="11"/>
        <v>-</v>
      </c>
      <c r="P52" s="31" t="str">
        <f t="shared" ca="1" si="12"/>
        <v>-</v>
      </c>
      <c r="Q52" s="31" t="str">
        <f t="shared" ca="1" si="13"/>
        <v>-</v>
      </c>
    </row>
    <row r="53" spans="1:17">
      <c r="A53" s="30" t="str">
        <f t="shared" si="3"/>
        <v>-</v>
      </c>
      <c r="B53" s="30" t="str">
        <f t="shared" si="4"/>
        <v>-</v>
      </c>
      <c r="C53" s="75" t="str">
        <f t="shared" si="5"/>
        <v>-</v>
      </c>
      <c r="D53" s="76"/>
      <c r="E53" s="75" t="str">
        <f t="shared" si="17"/>
        <v>-</v>
      </c>
      <c r="F53" s="76"/>
      <c r="G53" s="14"/>
      <c r="H53" s="30" t="str">
        <f t="shared" ca="1" si="15"/>
        <v>-</v>
      </c>
      <c r="I53" s="30" t="str">
        <f t="shared" ca="1" si="16"/>
        <v>-</v>
      </c>
      <c r="J53" s="31" t="str">
        <f t="shared" ca="1" si="6"/>
        <v>-</v>
      </c>
      <c r="K53" s="31" t="str">
        <f t="shared" ca="1" si="7"/>
        <v>-</v>
      </c>
      <c r="L53" s="31" t="str">
        <f t="shared" ca="1" si="8"/>
        <v>-</v>
      </c>
      <c r="M53" s="31" t="str">
        <f t="shared" ca="1" si="9"/>
        <v>-</v>
      </c>
      <c r="N53" s="31" t="str">
        <f t="shared" ca="1" si="10"/>
        <v>-</v>
      </c>
      <c r="O53" s="31" t="str">
        <f t="shared" ca="1" si="11"/>
        <v>-</v>
      </c>
      <c r="P53" s="31" t="str">
        <f t="shared" ca="1" si="12"/>
        <v>-</v>
      </c>
      <c r="Q53" s="31" t="str">
        <f t="shared" ca="1" si="13"/>
        <v>-</v>
      </c>
    </row>
    <row r="54" spans="1:17">
      <c r="A54" s="30" t="str">
        <f t="shared" si="3"/>
        <v>-</v>
      </c>
      <c r="B54" s="30" t="str">
        <f t="shared" si="4"/>
        <v>-</v>
      </c>
      <c r="C54" s="75" t="str">
        <f t="shared" si="5"/>
        <v>-</v>
      </c>
      <c r="D54" s="76"/>
      <c r="E54" s="75" t="str">
        <f t="shared" si="17"/>
        <v>-</v>
      </c>
      <c r="F54" s="76"/>
      <c r="G54" s="14"/>
      <c r="H54" s="30" t="str">
        <f t="shared" ca="1" si="15"/>
        <v>-</v>
      </c>
      <c r="I54" s="30" t="str">
        <f t="shared" ca="1" si="16"/>
        <v>-</v>
      </c>
      <c r="J54" s="31" t="str">
        <f t="shared" ca="1" si="6"/>
        <v>-</v>
      </c>
      <c r="K54" s="31" t="str">
        <f t="shared" ca="1" si="7"/>
        <v>-</v>
      </c>
      <c r="L54" s="31" t="str">
        <f t="shared" ca="1" si="8"/>
        <v>-</v>
      </c>
      <c r="M54" s="31" t="str">
        <f t="shared" ca="1" si="9"/>
        <v>-</v>
      </c>
      <c r="N54" s="31" t="str">
        <f t="shared" ca="1" si="10"/>
        <v>-</v>
      </c>
      <c r="O54" s="31" t="str">
        <f t="shared" ca="1" si="11"/>
        <v>-</v>
      </c>
      <c r="P54" s="31" t="str">
        <f t="shared" ca="1" si="12"/>
        <v>-</v>
      </c>
      <c r="Q54" s="31" t="str">
        <f t="shared" ca="1" si="13"/>
        <v>-</v>
      </c>
    </row>
    <row r="55" spans="1:17">
      <c r="A55" s="30" t="str">
        <f t="shared" si="3"/>
        <v>-</v>
      </c>
      <c r="B55" s="30" t="str">
        <f t="shared" si="4"/>
        <v>-</v>
      </c>
      <c r="C55" s="75" t="str">
        <f t="shared" si="5"/>
        <v>-</v>
      </c>
      <c r="D55" s="76"/>
      <c r="E55" s="75" t="str">
        <f t="shared" si="17"/>
        <v>-</v>
      </c>
      <c r="F55" s="76"/>
      <c r="G55" s="14"/>
      <c r="H55" s="30" t="str">
        <f t="shared" ca="1" si="15"/>
        <v>-</v>
      </c>
      <c r="I55" s="30" t="str">
        <f t="shared" ca="1" si="16"/>
        <v>-</v>
      </c>
      <c r="J55" s="31" t="str">
        <f t="shared" ca="1" si="6"/>
        <v>-</v>
      </c>
      <c r="K55" s="31" t="str">
        <f t="shared" ca="1" si="7"/>
        <v>-</v>
      </c>
      <c r="L55" s="31" t="str">
        <f t="shared" ca="1" si="8"/>
        <v>-</v>
      </c>
      <c r="M55" s="31" t="str">
        <f t="shared" ca="1" si="9"/>
        <v>-</v>
      </c>
      <c r="N55" s="31" t="str">
        <f t="shared" ca="1" si="10"/>
        <v>-</v>
      </c>
      <c r="O55" s="31" t="str">
        <f t="shared" ca="1" si="11"/>
        <v>-</v>
      </c>
      <c r="P55" s="31" t="str">
        <f t="shared" ca="1" si="12"/>
        <v>-</v>
      </c>
      <c r="Q55" s="31" t="str">
        <f t="shared" ca="1" si="13"/>
        <v>-</v>
      </c>
    </row>
    <row r="56" spans="1:17">
      <c r="A56" s="30" t="str">
        <f t="shared" si="3"/>
        <v>-</v>
      </c>
      <c r="B56" s="30" t="str">
        <f t="shared" si="4"/>
        <v>-</v>
      </c>
      <c r="C56" s="75" t="str">
        <f t="shared" si="5"/>
        <v>-</v>
      </c>
      <c r="D56" s="76"/>
      <c r="E56" s="75" t="str">
        <f t="shared" si="17"/>
        <v>-</v>
      </c>
      <c r="F56" s="76"/>
      <c r="G56" s="14"/>
      <c r="H56" s="30" t="str">
        <f t="shared" ca="1" si="15"/>
        <v>-</v>
      </c>
      <c r="I56" s="30" t="str">
        <f t="shared" ca="1" si="16"/>
        <v>-</v>
      </c>
      <c r="J56" s="31" t="str">
        <f t="shared" ca="1" si="6"/>
        <v>-</v>
      </c>
      <c r="K56" s="31" t="str">
        <f t="shared" ca="1" si="7"/>
        <v>-</v>
      </c>
      <c r="L56" s="31" t="str">
        <f t="shared" ca="1" si="8"/>
        <v>-</v>
      </c>
      <c r="M56" s="31" t="str">
        <f t="shared" ca="1" si="9"/>
        <v>-</v>
      </c>
      <c r="N56" s="31" t="str">
        <f t="shared" ca="1" si="10"/>
        <v>-</v>
      </c>
      <c r="O56" s="31" t="str">
        <f t="shared" ca="1" si="11"/>
        <v>-</v>
      </c>
      <c r="P56" s="31" t="str">
        <f t="shared" ca="1" si="12"/>
        <v>-</v>
      </c>
      <c r="Q56" s="31" t="str">
        <f t="shared" ca="1" si="13"/>
        <v>-</v>
      </c>
    </row>
    <row r="57" spans="1:17">
      <c r="A57" s="30" t="str">
        <f t="shared" ref="A57:A80" si="18">IFERROR(IF((B56+1)&gt;$F$16,"-",(A56+1)),"-")</f>
        <v>-</v>
      </c>
      <c r="B57" s="30" t="str">
        <f t="shared" ref="B57:B80" si="19">IFERROR(IF((B56+1)&gt;$F$16,"-",(B56+1)),"-")</f>
        <v>-</v>
      </c>
      <c r="C57" s="75" t="str">
        <f t="shared" ref="C57:C80" si="20">IFERROR(IF((B56+1)&gt;$F$16,"-",C56*(1+$F$18)),"-")</f>
        <v>-</v>
      </c>
      <c r="D57" s="76"/>
      <c r="E57" s="75" t="str">
        <f t="shared" si="17"/>
        <v>-</v>
      </c>
      <c r="F57" s="76"/>
      <c r="G57" s="14"/>
      <c r="H57" s="30" t="str">
        <f t="shared" ca="1" si="15"/>
        <v>-</v>
      </c>
      <c r="I57" s="30" t="str">
        <f t="shared" ca="1" si="16"/>
        <v>-</v>
      </c>
      <c r="J57" s="31" t="str">
        <f t="shared" ref="J57:J80" ca="1" si="21">IF($I57&lt;$F$15,FV(J$9/12,12,-J$7,-J56,0),"-")</f>
        <v>-</v>
      </c>
      <c r="K57" s="31" t="str">
        <f t="shared" ref="K57:K80" ca="1" si="22">IF($I57&lt;$F$15,FV(K$9/12,12,-K$7,-K56,0),"-")</f>
        <v>-</v>
      </c>
      <c r="L57" s="31" t="str">
        <f t="shared" ref="L57:L80" ca="1" si="23">IF($I57&lt;$F$15,FV(L$9/12,12,-L$7,-L56,0),"-")</f>
        <v>-</v>
      </c>
      <c r="M57" s="31" t="str">
        <f t="shared" ref="M57:M80" ca="1" si="24">IF($I57&lt;$F$15,FV(M$9/12,12,-M$7,-M56,0),"-")</f>
        <v>-</v>
      </c>
      <c r="N57" s="31" t="str">
        <f t="shared" ref="N57:N80" ca="1" si="25">IF($I57&lt;$F$15,FV(N$9/12,12,-N$7,-N56,0),"-")</f>
        <v>-</v>
      </c>
      <c r="O57" s="31" t="str">
        <f t="shared" ref="O57:O80" ca="1" si="26">IF($I57&lt;$F$15,FV(O$9/12,12,-O$7,-O56,0),"-")</f>
        <v>-</v>
      </c>
      <c r="P57" s="31" t="str">
        <f t="shared" ref="P57:P80" ca="1" si="27">IF($I57&lt;$F$15,FV(P$9/12,12,-P$7,-P56,0),"-")</f>
        <v>-</v>
      </c>
      <c r="Q57" s="31" t="str">
        <f t="shared" ref="Q57:Q80" ca="1" si="28">IF($I57&lt;$F$15,FV(Q$9/12,12,-Q$7,-Q56,0),"-")</f>
        <v>-</v>
      </c>
    </row>
    <row r="58" spans="1:17">
      <c r="A58" s="30" t="str">
        <f t="shared" si="18"/>
        <v>-</v>
      </c>
      <c r="B58" s="30" t="str">
        <f t="shared" si="19"/>
        <v>-</v>
      </c>
      <c r="C58" s="75" t="str">
        <f t="shared" si="20"/>
        <v>-</v>
      </c>
      <c r="D58" s="76"/>
      <c r="E58" s="75" t="str">
        <f t="shared" si="17"/>
        <v>-</v>
      </c>
      <c r="F58" s="76"/>
      <c r="G58" s="14"/>
      <c r="H58" s="30" t="str">
        <f t="shared" ca="1" si="15"/>
        <v>-</v>
      </c>
      <c r="I58" s="30" t="str">
        <f t="shared" ca="1" si="16"/>
        <v>-</v>
      </c>
      <c r="J58" s="31" t="str">
        <f t="shared" ca="1" si="21"/>
        <v>-</v>
      </c>
      <c r="K58" s="31" t="str">
        <f t="shared" ca="1" si="22"/>
        <v>-</v>
      </c>
      <c r="L58" s="31" t="str">
        <f t="shared" ca="1" si="23"/>
        <v>-</v>
      </c>
      <c r="M58" s="31" t="str">
        <f t="shared" ca="1" si="24"/>
        <v>-</v>
      </c>
      <c r="N58" s="31" t="str">
        <f t="shared" ca="1" si="25"/>
        <v>-</v>
      </c>
      <c r="O58" s="31" t="str">
        <f t="shared" ca="1" si="26"/>
        <v>-</v>
      </c>
      <c r="P58" s="31" t="str">
        <f t="shared" ca="1" si="27"/>
        <v>-</v>
      </c>
      <c r="Q58" s="31" t="str">
        <f t="shared" ca="1" si="28"/>
        <v>-</v>
      </c>
    </row>
    <row r="59" spans="1:17">
      <c r="A59" s="30" t="str">
        <f t="shared" si="18"/>
        <v>-</v>
      </c>
      <c r="B59" s="30" t="str">
        <f t="shared" si="19"/>
        <v>-</v>
      </c>
      <c r="C59" s="75" t="str">
        <f t="shared" si="20"/>
        <v>-</v>
      </c>
      <c r="D59" s="76"/>
      <c r="E59" s="75" t="str">
        <f t="shared" si="17"/>
        <v>-</v>
      </c>
      <c r="F59" s="76"/>
      <c r="G59" s="14"/>
      <c r="H59" s="30" t="str">
        <f t="shared" ca="1" si="15"/>
        <v>-</v>
      </c>
      <c r="I59" s="30" t="str">
        <f t="shared" ca="1" si="16"/>
        <v>-</v>
      </c>
      <c r="J59" s="31" t="str">
        <f t="shared" ca="1" si="21"/>
        <v>-</v>
      </c>
      <c r="K59" s="31" t="str">
        <f t="shared" ca="1" si="22"/>
        <v>-</v>
      </c>
      <c r="L59" s="31" t="str">
        <f t="shared" ca="1" si="23"/>
        <v>-</v>
      </c>
      <c r="M59" s="31" t="str">
        <f t="shared" ca="1" si="24"/>
        <v>-</v>
      </c>
      <c r="N59" s="31" t="str">
        <f t="shared" ca="1" si="25"/>
        <v>-</v>
      </c>
      <c r="O59" s="31" t="str">
        <f t="shared" ca="1" si="26"/>
        <v>-</v>
      </c>
      <c r="P59" s="31" t="str">
        <f t="shared" ca="1" si="27"/>
        <v>-</v>
      </c>
      <c r="Q59" s="31" t="str">
        <f t="shared" ca="1" si="28"/>
        <v>-</v>
      </c>
    </row>
    <row r="60" spans="1:17">
      <c r="A60" s="30" t="str">
        <f t="shared" si="18"/>
        <v>-</v>
      </c>
      <c r="B60" s="30" t="str">
        <f t="shared" si="19"/>
        <v>-</v>
      </c>
      <c r="C60" s="75" t="str">
        <f t="shared" si="20"/>
        <v>-</v>
      </c>
      <c r="D60" s="76"/>
      <c r="E60" s="75" t="str">
        <f t="shared" si="17"/>
        <v>-</v>
      </c>
      <c r="F60" s="76"/>
      <c r="G60" s="14"/>
      <c r="H60" s="30" t="str">
        <f t="shared" ca="1" si="15"/>
        <v>-</v>
      </c>
      <c r="I60" s="30" t="str">
        <f t="shared" ca="1" si="16"/>
        <v>-</v>
      </c>
      <c r="J60" s="31" t="str">
        <f t="shared" ca="1" si="21"/>
        <v>-</v>
      </c>
      <c r="K60" s="31" t="str">
        <f t="shared" ca="1" si="22"/>
        <v>-</v>
      </c>
      <c r="L60" s="31" t="str">
        <f t="shared" ca="1" si="23"/>
        <v>-</v>
      </c>
      <c r="M60" s="31" t="str">
        <f t="shared" ca="1" si="24"/>
        <v>-</v>
      </c>
      <c r="N60" s="31" t="str">
        <f t="shared" ca="1" si="25"/>
        <v>-</v>
      </c>
      <c r="O60" s="31" t="str">
        <f t="shared" ca="1" si="26"/>
        <v>-</v>
      </c>
      <c r="P60" s="31" t="str">
        <f t="shared" ca="1" si="27"/>
        <v>-</v>
      </c>
      <c r="Q60" s="31" t="str">
        <f t="shared" ca="1" si="28"/>
        <v>-</v>
      </c>
    </row>
    <row r="61" spans="1:17">
      <c r="A61" s="30" t="str">
        <f t="shared" si="18"/>
        <v>-</v>
      </c>
      <c r="B61" s="30" t="str">
        <f t="shared" si="19"/>
        <v>-</v>
      </c>
      <c r="C61" s="75" t="str">
        <f t="shared" si="20"/>
        <v>-</v>
      </c>
      <c r="D61" s="76"/>
      <c r="E61" s="75" t="str">
        <f t="shared" si="17"/>
        <v>-</v>
      </c>
      <c r="F61" s="76"/>
      <c r="G61" s="14"/>
      <c r="H61" s="30" t="str">
        <f t="shared" ca="1" si="15"/>
        <v>-</v>
      </c>
      <c r="I61" s="30" t="str">
        <f t="shared" ca="1" si="16"/>
        <v>-</v>
      </c>
      <c r="J61" s="31" t="str">
        <f t="shared" ca="1" si="21"/>
        <v>-</v>
      </c>
      <c r="K61" s="31" t="str">
        <f t="shared" ca="1" si="22"/>
        <v>-</v>
      </c>
      <c r="L61" s="31" t="str">
        <f t="shared" ca="1" si="23"/>
        <v>-</v>
      </c>
      <c r="M61" s="31" t="str">
        <f t="shared" ca="1" si="24"/>
        <v>-</v>
      </c>
      <c r="N61" s="31" t="str">
        <f t="shared" ca="1" si="25"/>
        <v>-</v>
      </c>
      <c r="O61" s="31" t="str">
        <f t="shared" ca="1" si="26"/>
        <v>-</v>
      </c>
      <c r="P61" s="31" t="str">
        <f t="shared" ca="1" si="27"/>
        <v>-</v>
      </c>
      <c r="Q61" s="31" t="str">
        <f t="shared" ca="1" si="28"/>
        <v>-</v>
      </c>
    </row>
    <row r="62" spans="1:17">
      <c r="A62" s="30" t="str">
        <f t="shared" si="18"/>
        <v>-</v>
      </c>
      <c r="B62" s="30" t="str">
        <f t="shared" si="19"/>
        <v>-</v>
      </c>
      <c r="C62" s="75" t="str">
        <f t="shared" si="20"/>
        <v>-</v>
      </c>
      <c r="D62" s="76"/>
      <c r="E62" s="75" t="str">
        <f t="shared" si="17"/>
        <v>-</v>
      </c>
      <c r="F62" s="76"/>
      <c r="G62" s="14"/>
      <c r="H62" s="30" t="str">
        <f t="shared" ca="1" si="15"/>
        <v>-</v>
      </c>
      <c r="I62" s="30" t="str">
        <f t="shared" ca="1" si="16"/>
        <v>-</v>
      </c>
      <c r="J62" s="31" t="str">
        <f t="shared" ca="1" si="21"/>
        <v>-</v>
      </c>
      <c r="K62" s="31" t="str">
        <f t="shared" ca="1" si="22"/>
        <v>-</v>
      </c>
      <c r="L62" s="31" t="str">
        <f t="shared" ca="1" si="23"/>
        <v>-</v>
      </c>
      <c r="M62" s="31" t="str">
        <f t="shared" ca="1" si="24"/>
        <v>-</v>
      </c>
      <c r="N62" s="31" t="str">
        <f t="shared" ca="1" si="25"/>
        <v>-</v>
      </c>
      <c r="O62" s="31" t="str">
        <f t="shared" ca="1" si="26"/>
        <v>-</v>
      </c>
      <c r="P62" s="31" t="str">
        <f t="shared" ca="1" si="27"/>
        <v>-</v>
      </c>
      <c r="Q62" s="31" t="str">
        <f t="shared" ca="1" si="28"/>
        <v>-</v>
      </c>
    </row>
    <row r="63" spans="1:17">
      <c r="A63" s="30" t="str">
        <f t="shared" si="18"/>
        <v>-</v>
      </c>
      <c r="B63" s="30" t="str">
        <f t="shared" si="19"/>
        <v>-</v>
      </c>
      <c r="C63" s="75" t="str">
        <f t="shared" si="20"/>
        <v>-</v>
      </c>
      <c r="D63" s="76"/>
      <c r="E63" s="75" t="str">
        <f t="shared" si="17"/>
        <v>-</v>
      </c>
      <c r="F63" s="76"/>
      <c r="G63" s="14"/>
      <c r="H63" s="30" t="str">
        <f t="shared" ca="1" si="15"/>
        <v>-</v>
      </c>
      <c r="I63" s="30" t="str">
        <f t="shared" ca="1" si="16"/>
        <v>-</v>
      </c>
      <c r="J63" s="31" t="str">
        <f t="shared" ca="1" si="21"/>
        <v>-</v>
      </c>
      <c r="K63" s="31" t="str">
        <f t="shared" ca="1" si="22"/>
        <v>-</v>
      </c>
      <c r="L63" s="31" t="str">
        <f t="shared" ca="1" si="23"/>
        <v>-</v>
      </c>
      <c r="M63" s="31" t="str">
        <f t="shared" ca="1" si="24"/>
        <v>-</v>
      </c>
      <c r="N63" s="31" t="str">
        <f t="shared" ca="1" si="25"/>
        <v>-</v>
      </c>
      <c r="O63" s="31" t="str">
        <f t="shared" ca="1" si="26"/>
        <v>-</v>
      </c>
      <c r="P63" s="31" t="str">
        <f t="shared" ca="1" si="27"/>
        <v>-</v>
      </c>
      <c r="Q63" s="31" t="str">
        <f t="shared" ca="1" si="28"/>
        <v>-</v>
      </c>
    </row>
    <row r="64" spans="1:17">
      <c r="A64" s="30" t="str">
        <f t="shared" si="18"/>
        <v>-</v>
      </c>
      <c r="B64" s="30" t="str">
        <f t="shared" si="19"/>
        <v>-</v>
      </c>
      <c r="C64" s="75" t="str">
        <f t="shared" si="20"/>
        <v>-</v>
      </c>
      <c r="D64" s="76"/>
      <c r="E64" s="75" t="str">
        <f t="shared" si="17"/>
        <v>-</v>
      </c>
      <c r="F64" s="76"/>
      <c r="G64" s="14"/>
      <c r="H64" s="30" t="str">
        <f t="shared" ca="1" si="15"/>
        <v>-</v>
      </c>
      <c r="I64" s="30" t="str">
        <f t="shared" ca="1" si="16"/>
        <v>-</v>
      </c>
      <c r="J64" s="31" t="str">
        <f t="shared" ca="1" si="21"/>
        <v>-</v>
      </c>
      <c r="K64" s="31" t="str">
        <f t="shared" ca="1" si="22"/>
        <v>-</v>
      </c>
      <c r="L64" s="31" t="str">
        <f t="shared" ca="1" si="23"/>
        <v>-</v>
      </c>
      <c r="M64" s="31" t="str">
        <f t="shared" ca="1" si="24"/>
        <v>-</v>
      </c>
      <c r="N64" s="31" t="str">
        <f t="shared" ca="1" si="25"/>
        <v>-</v>
      </c>
      <c r="O64" s="31" t="str">
        <f t="shared" ca="1" si="26"/>
        <v>-</v>
      </c>
      <c r="P64" s="31" t="str">
        <f t="shared" ca="1" si="27"/>
        <v>-</v>
      </c>
      <c r="Q64" s="31" t="str">
        <f t="shared" ca="1" si="28"/>
        <v>-</v>
      </c>
    </row>
    <row r="65" spans="1:17">
      <c r="A65" s="30" t="str">
        <f t="shared" si="18"/>
        <v>-</v>
      </c>
      <c r="B65" s="30" t="str">
        <f t="shared" si="19"/>
        <v>-</v>
      </c>
      <c r="C65" s="75" t="str">
        <f t="shared" si="20"/>
        <v>-</v>
      </c>
      <c r="D65" s="76"/>
      <c r="E65" s="75" t="str">
        <f t="shared" si="17"/>
        <v>-</v>
      </c>
      <c r="F65" s="76"/>
      <c r="G65" s="14"/>
      <c r="H65" s="30" t="str">
        <f t="shared" ca="1" si="15"/>
        <v>-</v>
      </c>
      <c r="I65" s="30" t="str">
        <f t="shared" ca="1" si="16"/>
        <v>-</v>
      </c>
      <c r="J65" s="31" t="str">
        <f t="shared" ca="1" si="21"/>
        <v>-</v>
      </c>
      <c r="K65" s="31" t="str">
        <f t="shared" ca="1" si="22"/>
        <v>-</v>
      </c>
      <c r="L65" s="31" t="str">
        <f t="shared" ca="1" si="23"/>
        <v>-</v>
      </c>
      <c r="M65" s="31" t="str">
        <f t="shared" ca="1" si="24"/>
        <v>-</v>
      </c>
      <c r="N65" s="31" t="str">
        <f t="shared" ca="1" si="25"/>
        <v>-</v>
      </c>
      <c r="O65" s="31" t="str">
        <f t="shared" ca="1" si="26"/>
        <v>-</v>
      </c>
      <c r="P65" s="31" t="str">
        <f t="shared" ca="1" si="27"/>
        <v>-</v>
      </c>
      <c r="Q65" s="31" t="str">
        <f t="shared" ca="1" si="28"/>
        <v>-</v>
      </c>
    </row>
    <row r="66" spans="1:17">
      <c r="A66" s="30" t="str">
        <f t="shared" si="18"/>
        <v>-</v>
      </c>
      <c r="B66" s="30" t="str">
        <f t="shared" si="19"/>
        <v>-</v>
      </c>
      <c r="C66" s="75" t="str">
        <f t="shared" si="20"/>
        <v>-</v>
      </c>
      <c r="D66" s="76"/>
      <c r="E66" s="75" t="str">
        <f t="shared" si="17"/>
        <v>-</v>
      </c>
      <c r="F66" s="76"/>
      <c r="G66" s="14"/>
      <c r="H66" s="30" t="str">
        <f t="shared" ca="1" si="15"/>
        <v>-</v>
      </c>
      <c r="I66" s="30" t="str">
        <f t="shared" ca="1" si="16"/>
        <v>-</v>
      </c>
      <c r="J66" s="31" t="str">
        <f t="shared" ca="1" si="21"/>
        <v>-</v>
      </c>
      <c r="K66" s="31" t="str">
        <f t="shared" ca="1" si="22"/>
        <v>-</v>
      </c>
      <c r="L66" s="31" t="str">
        <f t="shared" ca="1" si="23"/>
        <v>-</v>
      </c>
      <c r="M66" s="31" t="str">
        <f t="shared" ca="1" si="24"/>
        <v>-</v>
      </c>
      <c r="N66" s="31" t="str">
        <f t="shared" ca="1" si="25"/>
        <v>-</v>
      </c>
      <c r="O66" s="31" t="str">
        <f t="shared" ca="1" si="26"/>
        <v>-</v>
      </c>
      <c r="P66" s="31" t="str">
        <f t="shared" ca="1" si="27"/>
        <v>-</v>
      </c>
      <c r="Q66" s="31" t="str">
        <f t="shared" ca="1" si="28"/>
        <v>-</v>
      </c>
    </row>
    <row r="67" spans="1:17">
      <c r="A67" s="30" t="str">
        <f t="shared" si="18"/>
        <v>-</v>
      </c>
      <c r="B67" s="30" t="str">
        <f t="shared" si="19"/>
        <v>-</v>
      </c>
      <c r="C67" s="75" t="str">
        <f t="shared" si="20"/>
        <v>-</v>
      </c>
      <c r="D67" s="76"/>
      <c r="E67" s="75" t="str">
        <f t="shared" si="17"/>
        <v>-</v>
      </c>
      <c r="F67" s="76"/>
      <c r="G67" s="14"/>
      <c r="H67" s="30" t="str">
        <f t="shared" ca="1" si="15"/>
        <v>-</v>
      </c>
      <c r="I67" s="30" t="str">
        <f t="shared" ca="1" si="16"/>
        <v>-</v>
      </c>
      <c r="J67" s="31" t="str">
        <f t="shared" ca="1" si="21"/>
        <v>-</v>
      </c>
      <c r="K67" s="31" t="str">
        <f t="shared" ca="1" si="22"/>
        <v>-</v>
      </c>
      <c r="L67" s="31" t="str">
        <f t="shared" ca="1" si="23"/>
        <v>-</v>
      </c>
      <c r="M67" s="31" t="str">
        <f t="shared" ca="1" si="24"/>
        <v>-</v>
      </c>
      <c r="N67" s="31" t="str">
        <f t="shared" ca="1" si="25"/>
        <v>-</v>
      </c>
      <c r="O67" s="31" t="str">
        <f t="shared" ca="1" si="26"/>
        <v>-</v>
      </c>
      <c r="P67" s="31" t="str">
        <f t="shared" ca="1" si="27"/>
        <v>-</v>
      </c>
      <c r="Q67" s="31" t="str">
        <f t="shared" ca="1" si="28"/>
        <v>-</v>
      </c>
    </row>
    <row r="68" spans="1:17">
      <c r="A68" s="30" t="str">
        <f t="shared" si="18"/>
        <v>-</v>
      </c>
      <c r="B68" s="30" t="str">
        <f t="shared" si="19"/>
        <v>-</v>
      </c>
      <c r="C68" s="75" t="str">
        <f t="shared" si="20"/>
        <v>-</v>
      </c>
      <c r="D68" s="76"/>
      <c r="E68" s="75" t="str">
        <f t="shared" si="17"/>
        <v>-</v>
      </c>
      <c r="F68" s="76"/>
      <c r="G68" s="14"/>
      <c r="H68" s="30" t="str">
        <f t="shared" ca="1" si="15"/>
        <v>-</v>
      </c>
      <c r="I68" s="30" t="str">
        <f t="shared" ca="1" si="16"/>
        <v>-</v>
      </c>
      <c r="J68" s="31" t="str">
        <f t="shared" ca="1" si="21"/>
        <v>-</v>
      </c>
      <c r="K68" s="31" t="str">
        <f t="shared" ca="1" si="22"/>
        <v>-</v>
      </c>
      <c r="L68" s="31" t="str">
        <f t="shared" ca="1" si="23"/>
        <v>-</v>
      </c>
      <c r="M68" s="31" t="str">
        <f t="shared" ca="1" si="24"/>
        <v>-</v>
      </c>
      <c r="N68" s="31" t="str">
        <f t="shared" ca="1" si="25"/>
        <v>-</v>
      </c>
      <c r="O68" s="31" t="str">
        <f t="shared" ca="1" si="26"/>
        <v>-</v>
      </c>
      <c r="P68" s="31" t="str">
        <f t="shared" ca="1" si="27"/>
        <v>-</v>
      </c>
      <c r="Q68" s="31" t="str">
        <f t="shared" ca="1" si="28"/>
        <v>-</v>
      </c>
    </row>
    <row r="69" spans="1:17">
      <c r="A69" s="30" t="str">
        <f t="shared" si="18"/>
        <v>-</v>
      </c>
      <c r="B69" s="30" t="str">
        <f t="shared" si="19"/>
        <v>-</v>
      </c>
      <c r="C69" s="75" t="str">
        <f t="shared" si="20"/>
        <v>-</v>
      </c>
      <c r="D69" s="76"/>
      <c r="E69" s="75" t="str">
        <f t="shared" si="17"/>
        <v>-</v>
      </c>
      <c r="F69" s="76"/>
      <c r="G69" s="14"/>
      <c r="H69" s="30" t="str">
        <f t="shared" ca="1" si="15"/>
        <v>-</v>
      </c>
      <c r="I69" s="30" t="str">
        <f t="shared" ca="1" si="16"/>
        <v>-</v>
      </c>
      <c r="J69" s="31" t="str">
        <f t="shared" ca="1" si="21"/>
        <v>-</v>
      </c>
      <c r="K69" s="31" t="str">
        <f t="shared" ca="1" si="22"/>
        <v>-</v>
      </c>
      <c r="L69" s="31" t="str">
        <f t="shared" ca="1" si="23"/>
        <v>-</v>
      </c>
      <c r="M69" s="31" t="str">
        <f t="shared" ca="1" si="24"/>
        <v>-</v>
      </c>
      <c r="N69" s="31" t="str">
        <f t="shared" ca="1" si="25"/>
        <v>-</v>
      </c>
      <c r="O69" s="31" t="str">
        <f t="shared" ca="1" si="26"/>
        <v>-</v>
      </c>
      <c r="P69" s="31" t="str">
        <f t="shared" ca="1" si="27"/>
        <v>-</v>
      </c>
      <c r="Q69" s="31" t="str">
        <f t="shared" ca="1" si="28"/>
        <v>-</v>
      </c>
    </row>
    <row r="70" spans="1:17">
      <c r="A70" s="30" t="str">
        <f t="shared" si="18"/>
        <v>-</v>
      </c>
      <c r="B70" s="30" t="str">
        <f t="shared" si="19"/>
        <v>-</v>
      </c>
      <c r="C70" s="75" t="str">
        <f t="shared" si="20"/>
        <v>-</v>
      </c>
      <c r="D70" s="76"/>
      <c r="E70" s="75" t="str">
        <f t="shared" si="17"/>
        <v>-</v>
      </c>
      <c r="F70" s="76"/>
      <c r="G70" s="14"/>
      <c r="H70" s="30" t="str">
        <f t="shared" ca="1" si="15"/>
        <v>-</v>
      </c>
      <c r="I70" s="30" t="str">
        <f t="shared" ca="1" si="16"/>
        <v>-</v>
      </c>
      <c r="J70" s="31" t="str">
        <f t="shared" ca="1" si="21"/>
        <v>-</v>
      </c>
      <c r="K70" s="31" t="str">
        <f t="shared" ca="1" si="22"/>
        <v>-</v>
      </c>
      <c r="L70" s="31" t="str">
        <f t="shared" ca="1" si="23"/>
        <v>-</v>
      </c>
      <c r="M70" s="31" t="str">
        <f t="shared" ca="1" si="24"/>
        <v>-</v>
      </c>
      <c r="N70" s="31" t="str">
        <f t="shared" ca="1" si="25"/>
        <v>-</v>
      </c>
      <c r="O70" s="31" t="str">
        <f t="shared" ca="1" si="26"/>
        <v>-</v>
      </c>
      <c r="P70" s="31" t="str">
        <f t="shared" ca="1" si="27"/>
        <v>-</v>
      </c>
      <c r="Q70" s="31" t="str">
        <f t="shared" ca="1" si="28"/>
        <v>-</v>
      </c>
    </row>
    <row r="71" spans="1:17">
      <c r="A71" s="30" t="str">
        <f t="shared" si="18"/>
        <v>-</v>
      </c>
      <c r="B71" s="30" t="str">
        <f t="shared" si="19"/>
        <v>-</v>
      </c>
      <c r="C71" s="75" t="str">
        <f t="shared" si="20"/>
        <v>-</v>
      </c>
      <c r="D71" s="76"/>
      <c r="E71" s="75" t="str">
        <f t="shared" si="17"/>
        <v>-</v>
      </c>
      <c r="F71" s="76"/>
      <c r="G71" s="14"/>
      <c r="H71" s="30" t="str">
        <f t="shared" ca="1" si="15"/>
        <v>-</v>
      </c>
      <c r="I71" s="30" t="str">
        <f t="shared" ca="1" si="16"/>
        <v>-</v>
      </c>
      <c r="J71" s="31" t="str">
        <f t="shared" ca="1" si="21"/>
        <v>-</v>
      </c>
      <c r="K71" s="31" t="str">
        <f t="shared" ca="1" si="22"/>
        <v>-</v>
      </c>
      <c r="L71" s="31" t="str">
        <f t="shared" ca="1" si="23"/>
        <v>-</v>
      </c>
      <c r="M71" s="31" t="str">
        <f t="shared" ca="1" si="24"/>
        <v>-</v>
      </c>
      <c r="N71" s="31" t="str">
        <f t="shared" ca="1" si="25"/>
        <v>-</v>
      </c>
      <c r="O71" s="31" t="str">
        <f t="shared" ca="1" si="26"/>
        <v>-</v>
      </c>
      <c r="P71" s="31" t="str">
        <f t="shared" ca="1" si="27"/>
        <v>-</v>
      </c>
      <c r="Q71" s="31" t="str">
        <f t="shared" ca="1" si="28"/>
        <v>-</v>
      </c>
    </row>
    <row r="72" spans="1:17">
      <c r="A72" s="30" t="str">
        <f t="shared" si="18"/>
        <v>-</v>
      </c>
      <c r="B72" s="30" t="str">
        <f t="shared" si="19"/>
        <v>-</v>
      </c>
      <c r="C72" s="75" t="str">
        <f t="shared" si="20"/>
        <v>-</v>
      </c>
      <c r="D72" s="76"/>
      <c r="E72" s="75" t="str">
        <f t="shared" si="17"/>
        <v>-</v>
      </c>
      <c r="F72" s="76"/>
      <c r="G72" s="14"/>
      <c r="H72" s="30" t="str">
        <f t="shared" ca="1" si="15"/>
        <v>-</v>
      </c>
      <c r="I72" s="30" t="str">
        <f t="shared" ca="1" si="16"/>
        <v>-</v>
      </c>
      <c r="J72" s="31" t="str">
        <f t="shared" ca="1" si="21"/>
        <v>-</v>
      </c>
      <c r="K72" s="31" t="str">
        <f t="shared" ca="1" si="22"/>
        <v>-</v>
      </c>
      <c r="L72" s="31" t="str">
        <f t="shared" ca="1" si="23"/>
        <v>-</v>
      </c>
      <c r="M72" s="31" t="str">
        <f t="shared" ca="1" si="24"/>
        <v>-</v>
      </c>
      <c r="N72" s="31" t="str">
        <f t="shared" ca="1" si="25"/>
        <v>-</v>
      </c>
      <c r="O72" s="31" t="str">
        <f t="shared" ca="1" si="26"/>
        <v>-</v>
      </c>
      <c r="P72" s="31" t="str">
        <f t="shared" ca="1" si="27"/>
        <v>-</v>
      </c>
      <c r="Q72" s="31" t="str">
        <f t="shared" ca="1" si="28"/>
        <v>-</v>
      </c>
    </row>
    <row r="73" spans="1:17">
      <c r="A73" s="30" t="str">
        <f t="shared" si="18"/>
        <v>-</v>
      </c>
      <c r="B73" s="30" t="str">
        <f t="shared" si="19"/>
        <v>-</v>
      </c>
      <c r="C73" s="75" t="str">
        <f t="shared" si="20"/>
        <v>-</v>
      </c>
      <c r="D73" s="76"/>
      <c r="E73" s="75" t="str">
        <f t="shared" si="17"/>
        <v>-</v>
      </c>
      <c r="F73" s="76"/>
      <c r="G73" s="14"/>
      <c r="H73" s="30" t="str">
        <f t="shared" ca="1" si="15"/>
        <v>-</v>
      </c>
      <c r="I73" s="30" t="str">
        <f t="shared" ca="1" si="16"/>
        <v>-</v>
      </c>
      <c r="J73" s="31" t="str">
        <f t="shared" ca="1" si="21"/>
        <v>-</v>
      </c>
      <c r="K73" s="31" t="str">
        <f t="shared" ca="1" si="22"/>
        <v>-</v>
      </c>
      <c r="L73" s="31" t="str">
        <f t="shared" ca="1" si="23"/>
        <v>-</v>
      </c>
      <c r="M73" s="31" t="str">
        <f t="shared" ca="1" si="24"/>
        <v>-</v>
      </c>
      <c r="N73" s="31" t="str">
        <f t="shared" ca="1" si="25"/>
        <v>-</v>
      </c>
      <c r="O73" s="31" t="str">
        <f t="shared" ca="1" si="26"/>
        <v>-</v>
      </c>
      <c r="P73" s="31" t="str">
        <f t="shared" ca="1" si="27"/>
        <v>-</v>
      </c>
      <c r="Q73" s="31" t="str">
        <f t="shared" ca="1" si="28"/>
        <v>-</v>
      </c>
    </row>
    <row r="74" spans="1:17">
      <c r="A74" s="30" t="str">
        <f t="shared" si="18"/>
        <v>-</v>
      </c>
      <c r="B74" s="30" t="str">
        <f t="shared" si="19"/>
        <v>-</v>
      </c>
      <c r="C74" s="75" t="str">
        <f t="shared" si="20"/>
        <v>-</v>
      </c>
      <c r="D74" s="76"/>
      <c r="E74" s="75" t="str">
        <f t="shared" si="17"/>
        <v>-</v>
      </c>
      <c r="F74" s="76"/>
      <c r="G74" s="14"/>
      <c r="H74" s="30" t="str">
        <f t="shared" ca="1" si="15"/>
        <v>-</v>
      </c>
      <c r="I74" s="30" t="str">
        <f t="shared" ca="1" si="16"/>
        <v>-</v>
      </c>
      <c r="J74" s="31" t="str">
        <f t="shared" ca="1" si="21"/>
        <v>-</v>
      </c>
      <c r="K74" s="31" t="str">
        <f t="shared" ca="1" si="22"/>
        <v>-</v>
      </c>
      <c r="L74" s="31" t="str">
        <f t="shared" ca="1" si="23"/>
        <v>-</v>
      </c>
      <c r="M74" s="31" t="str">
        <f t="shared" ca="1" si="24"/>
        <v>-</v>
      </c>
      <c r="N74" s="31" t="str">
        <f t="shared" ca="1" si="25"/>
        <v>-</v>
      </c>
      <c r="O74" s="31" t="str">
        <f t="shared" ca="1" si="26"/>
        <v>-</v>
      </c>
      <c r="P74" s="31" t="str">
        <f t="shared" ca="1" si="27"/>
        <v>-</v>
      </c>
      <c r="Q74" s="31" t="str">
        <f t="shared" ca="1" si="28"/>
        <v>-</v>
      </c>
    </row>
    <row r="75" spans="1:17">
      <c r="A75" s="30" t="str">
        <f t="shared" si="18"/>
        <v>-</v>
      </c>
      <c r="B75" s="30" t="str">
        <f t="shared" si="19"/>
        <v>-</v>
      </c>
      <c r="C75" s="75" t="str">
        <f t="shared" si="20"/>
        <v>-</v>
      </c>
      <c r="D75" s="76"/>
      <c r="E75" s="75" t="str">
        <f t="shared" si="17"/>
        <v>-</v>
      </c>
      <c r="F75" s="76"/>
      <c r="H75" s="30" t="str">
        <f t="shared" ca="1" si="15"/>
        <v>-</v>
      </c>
      <c r="I75" s="30" t="str">
        <f t="shared" ca="1" si="16"/>
        <v>-</v>
      </c>
      <c r="J75" s="31" t="str">
        <f t="shared" ca="1" si="21"/>
        <v>-</v>
      </c>
      <c r="K75" s="31" t="str">
        <f t="shared" ca="1" si="22"/>
        <v>-</v>
      </c>
      <c r="L75" s="31" t="str">
        <f t="shared" ca="1" si="23"/>
        <v>-</v>
      </c>
      <c r="M75" s="31" t="str">
        <f t="shared" ca="1" si="24"/>
        <v>-</v>
      </c>
      <c r="N75" s="31" t="str">
        <f t="shared" ca="1" si="25"/>
        <v>-</v>
      </c>
      <c r="O75" s="31" t="str">
        <f t="shared" ca="1" si="26"/>
        <v>-</v>
      </c>
      <c r="P75" s="31" t="str">
        <f t="shared" ca="1" si="27"/>
        <v>-</v>
      </c>
      <c r="Q75" s="31" t="str">
        <f t="shared" ca="1" si="28"/>
        <v>-</v>
      </c>
    </row>
    <row r="76" spans="1:17">
      <c r="A76" s="30" t="str">
        <f t="shared" si="18"/>
        <v>-</v>
      </c>
      <c r="B76" s="30" t="str">
        <f t="shared" si="19"/>
        <v>-</v>
      </c>
      <c r="C76" s="75" t="str">
        <f t="shared" si="20"/>
        <v>-</v>
      </c>
      <c r="D76" s="76"/>
      <c r="E76" s="75" t="str">
        <f t="shared" si="17"/>
        <v>-</v>
      </c>
      <c r="F76" s="76"/>
      <c r="H76" s="30" t="str">
        <f t="shared" ca="1" si="15"/>
        <v>-</v>
      </c>
      <c r="I76" s="30" t="str">
        <f t="shared" ca="1" si="16"/>
        <v>-</v>
      </c>
      <c r="J76" s="31" t="str">
        <f t="shared" ca="1" si="21"/>
        <v>-</v>
      </c>
      <c r="K76" s="31" t="str">
        <f t="shared" ca="1" si="22"/>
        <v>-</v>
      </c>
      <c r="L76" s="31" t="str">
        <f t="shared" ca="1" si="23"/>
        <v>-</v>
      </c>
      <c r="M76" s="31" t="str">
        <f t="shared" ca="1" si="24"/>
        <v>-</v>
      </c>
      <c r="N76" s="31" t="str">
        <f t="shared" ca="1" si="25"/>
        <v>-</v>
      </c>
      <c r="O76" s="31" t="str">
        <f t="shared" ca="1" si="26"/>
        <v>-</v>
      </c>
      <c r="P76" s="31" t="str">
        <f t="shared" ca="1" si="27"/>
        <v>-</v>
      </c>
      <c r="Q76" s="31" t="str">
        <f t="shared" ca="1" si="28"/>
        <v>-</v>
      </c>
    </row>
    <row r="77" spans="1:17">
      <c r="A77" s="30" t="str">
        <f t="shared" si="18"/>
        <v>-</v>
      </c>
      <c r="B77" s="30" t="str">
        <f t="shared" si="19"/>
        <v>-</v>
      </c>
      <c r="C77" s="75" t="str">
        <f t="shared" si="20"/>
        <v>-</v>
      </c>
      <c r="D77" s="76"/>
      <c r="E77" s="75" t="str">
        <f t="shared" si="17"/>
        <v>-</v>
      </c>
      <c r="F77" s="76"/>
      <c r="H77" s="30" t="str">
        <f t="shared" ca="1" si="15"/>
        <v>-</v>
      </c>
      <c r="I77" s="30" t="str">
        <f t="shared" ca="1" si="16"/>
        <v>-</v>
      </c>
      <c r="J77" s="31" t="str">
        <f t="shared" ca="1" si="21"/>
        <v>-</v>
      </c>
      <c r="K77" s="31" t="str">
        <f t="shared" ca="1" si="22"/>
        <v>-</v>
      </c>
      <c r="L77" s="31" t="str">
        <f t="shared" ca="1" si="23"/>
        <v>-</v>
      </c>
      <c r="M77" s="31" t="str">
        <f t="shared" ca="1" si="24"/>
        <v>-</v>
      </c>
      <c r="N77" s="31" t="str">
        <f t="shared" ca="1" si="25"/>
        <v>-</v>
      </c>
      <c r="O77" s="31" t="str">
        <f t="shared" ca="1" si="26"/>
        <v>-</v>
      </c>
      <c r="P77" s="31" t="str">
        <f t="shared" ca="1" si="27"/>
        <v>-</v>
      </c>
      <c r="Q77" s="31" t="str">
        <f t="shared" ca="1" si="28"/>
        <v>-</v>
      </c>
    </row>
    <row r="78" spans="1:17">
      <c r="A78" s="30" t="str">
        <f t="shared" si="18"/>
        <v>-</v>
      </c>
      <c r="B78" s="30" t="str">
        <f t="shared" si="19"/>
        <v>-</v>
      </c>
      <c r="C78" s="75" t="str">
        <f t="shared" si="20"/>
        <v>-</v>
      </c>
      <c r="D78" s="76"/>
      <c r="E78" s="75" t="str">
        <f t="shared" si="17"/>
        <v>-</v>
      </c>
      <c r="F78" s="76"/>
      <c r="H78" s="30" t="str">
        <f t="shared" ca="1" si="15"/>
        <v>-</v>
      </c>
      <c r="I78" s="30" t="str">
        <f t="shared" ca="1" si="16"/>
        <v>-</v>
      </c>
      <c r="J78" s="31" t="str">
        <f t="shared" ca="1" si="21"/>
        <v>-</v>
      </c>
      <c r="K78" s="31" t="str">
        <f t="shared" ca="1" si="22"/>
        <v>-</v>
      </c>
      <c r="L78" s="31" t="str">
        <f t="shared" ca="1" si="23"/>
        <v>-</v>
      </c>
      <c r="M78" s="31" t="str">
        <f t="shared" ca="1" si="24"/>
        <v>-</v>
      </c>
      <c r="N78" s="31" t="str">
        <f t="shared" ca="1" si="25"/>
        <v>-</v>
      </c>
      <c r="O78" s="31" t="str">
        <f t="shared" ca="1" si="26"/>
        <v>-</v>
      </c>
      <c r="P78" s="31" t="str">
        <f t="shared" ca="1" si="27"/>
        <v>-</v>
      </c>
      <c r="Q78" s="31" t="str">
        <f t="shared" ca="1" si="28"/>
        <v>-</v>
      </c>
    </row>
    <row r="79" spans="1:17">
      <c r="A79" s="30" t="str">
        <f t="shared" si="18"/>
        <v>-</v>
      </c>
      <c r="B79" s="30" t="str">
        <f t="shared" si="19"/>
        <v>-</v>
      </c>
      <c r="C79" s="75" t="str">
        <f t="shared" si="20"/>
        <v>-</v>
      </c>
      <c r="D79" s="76"/>
      <c r="E79" s="75" t="str">
        <f t="shared" si="17"/>
        <v>-</v>
      </c>
      <c r="F79" s="76"/>
      <c r="H79" s="30" t="str">
        <f t="shared" ca="1" si="15"/>
        <v>-</v>
      </c>
      <c r="I79" s="30" t="str">
        <f t="shared" ca="1" si="16"/>
        <v>-</v>
      </c>
      <c r="J79" s="31" t="str">
        <f t="shared" ca="1" si="21"/>
        <v>-</v>
      </c>
      <c r="K79" s="31" t="str">
        <f t="shared" ca="1" si="22"/>
        <v>-</v>
      </c>
      <c r="L79" s="31" t="str">
        <f t="shared" ca="1" si="23"/>
        <v>-</v>
      </c>
      <c r="M79" s="31" t="str">
        <f t="shared" ca="1" si="24"/>
        <v>-</v>
      </c>
      <c r="N79" s="31" t="str">
        <f t="shared" ca="1" si="25"/>
        <v>-</v>
      </c>
      <c r="O79" s="31" t="str">
        <f t="shared" ca="1" si="26"/>
        <v>-</v>
      </c>
      <c r="P79" s="31" t="str">
        <f t="shared" ca="1" si="27"/>
        <v>-</v>
      </c>
      <c r="Q79" s="31" t="str">
        <f t="shared" ca="1" si="28"/>
        <v>-</v>
      </c>
    </row>
    <row r="80" spans="1:17">
      <c r="A80" s="30" t="str">
        <f t="shared" si="18"/>
        <v>-</v>
      </c>
      <c r="B80" s="30" t="str">
        <f t="shared" si="19"/>
        <v>-</v>
      </c>
      <c r="C80" s="75" t="str">
        <f t="shared" si="20"/>
        <v>-</v>
      </c>
      <c r="D80" s="76"/>
      <c r="E80" s="75" t="str">
        <f t="shared" si="17"/>
        <v>-</v>
      </c>
      <c r="F80" s="76"/>
      <c r="H80" s="30" t="str">
        <f t="shared" ca="1" si="15"/>
        <v>-</v>
      </c>
      <c r="I80" s="30" t="str">
        <f t="shared" ca="1" si="16"/>
        <v>-</v>
      </c>
      <c r="J80" s="31" t="str">
        <f t="shared" ca="1" si="21"/>
        <v>-</v>
      </c>
      <c r="K80" s="31" t="str">
        <f t="shared" ca="1" si="22"/>
        <v>-</v>
      </c>
      <c r="L80" s="31" t="str">
        <f t="shared" ca="1" si="23"/>
        <v>-</v>
      </c>
      <c r="M80" s="31" t="str">
        <f t="shared" ca="1" si="24"/>
        <v>-</v>
      </c>
      <c r="N80" s="31" t="str">
        <f t="shared" ca="1" si="25"/>
        <v>-</v>
      </c>
      <c r="O80" s="31" t="str">
        <f t="shared" ca="1" si="26"/>
        <v>-</v>
      </c>
      <c r="P80" s="31" t="str">
        <f t="shared" ca="1" si="27"/>
        <v>-</v>
      </c>
      <c r="Q80" s="31" t="str">
        <f t="shared" ca="1" si="28"/>
        <v>-</v>
      </c>
    </row>
    <row r="81" spans="1:17" ht="16" customHeight="1">
      <c r="A81" s="93" t="s">
        <v>3</v>
      </c>
      <c r="B81" s="93"/>
      <c r="C81" s="93"/>
      <c r="D81" s="93"/>
      <c r="E81" s="93"/>
      <c r="F81" s="93"/>
      <c r="G81" s="93"/>
      <c r="H81" s="93"/>
      <c r="I81" s="93"/>
      <c r="J81" s="93"/>
      <c r="K81" s="93"/>
      <c r="L81" s="93"/>
      <c r="M81" s="93"/>
      <c r="N81" s="93"/>
      <c r="O81" s="93"/>
      <c r="P81" s="93"/>
      <c r="Q81" s="93"/>
    </row>
    <row r="82" spans="1:17">
      <c r="A82" s="93"/>
      <c r="B82" s="93"/>
      <c r="C82" s="93"/>
      <c r="D82" s="93"/>
      <c r="E82" s="93"/>
      <c r="F82" s="93"/>
      <c r="G82" s="93"/>
      <c r="H82" s="93"/>
      <c r="I82" s="93"/>
      <c r="J82" s="93"/>
      <c r="K82" s="93"/>
      <c r="L82" s="93"/>
      <c r="M82" s="93"/>
      <c r="N82" s="93"/>
      <c r="O82" s="93"/>
      <c r="P82" s="93"/>
      <c r="Q82" s="93"/>
    </row>
    <row r="83" spans="1:17">
      <c r="A83" s="93"/>
      <c r="B83" s="93"/>
      <c r="C83" s="93"/>
      <c r="D83" s="93"/>
      <c r="E83" s="93"/>
      <c r="F83" s="93"/>
      <c r="G83" s="93"/>
      <c r="H83" s="93"/>
      <c r="I83" s="93"/>
      <c r="J83" s="93"/>
      <c r="K83" s="93"/>
      <c r="L83" s="93"/>
      <c r="M83" s="93"/>
      <c r="N83" s="93"/>
      <c r="O83" s="93"/>
      <c r="P83" s="93"/>
      <c r="Q83" s="93"/>
    </row>
    <row r="84" spans="1:17">
      <c r="A84" s="93"/>
      <c r="B84" s="93"/>
      <c r="C84" s="93"/>
      <c r="D84" s="93"/>
      <c r="E84" s="93"/>
      <c r="F84" s="93"/>
      <c r="G84" s="93"/>
      <c r="H84" s="93"/>
      <c r="I84" s="93"/>
      <c r="J84" s="93"/>
      <c r="K84" s="93"/>
      <c r="L84" s="93"/>
      <c r="M84" s="93"/>
      <c r="N84" s="93"/>
      <c r="O84" s="93"/>
      <c r="P84" s="93"/>
      <c r="Q84" s="93"/>
    </row>
  </sheetData>
  <sheetProtection algorithmName="SHA-512" hashValue="To+GmPfZoQttuhOj/mlNo2qXXhPLkevXGZuesID8FTZ4D2eXjMdjNFYmiaR3ch6aMM4aMabZ5Wm0tQEboW/c1Q==" saltValue="bmb1siTrxNPyTNVf4D0PSA==" spinCount="100000" sheet="1" formatCells="0" formatColumns="0" formatRows="0" insertColumns="0" insertRows="0" insertHyperlinks="0" deleteColumns="0" deleteRows="0" sort="0" autoFilter="0" pivotTables="0"/>
  <protectedRanges>
    <protectedRange sqref="M17:M18" name="Range3"/>
    <protectedRange sqref="F11:F19" name="Range2"/>
    <protectedRange sqref="J5:Q9" name="Range1"/>
  </protectedRanges>
  <mergeCells count="139">
    <mergeCell ref="A81:Q84"/>
    <mergeCell ref="C70:D70"/>
    <mergeCell ref="E70:F70"/>
    <mergeCell ref="C72:D72"/>
    <mergeCell ref="E72:F72"/>
    <mergeCell ref="C73:D73"/>
    <mergeCell ref="E73:F73"/>
    <mergeCell ref="C68:D68"/>
    <mergeCell ref="E68:F68"/>
    <mergeCell ref="C69:D69"/>
    <mergeCell ref="E69:F69"/>
    <mergeCell ref="E39:F39"/>
    <mergeCell ref="E40:F40"/>
    <mergeCell ref="E41:F41"/>
    <mergeCell ref="E42:F42"/>
    <mergeCell ref="E43:F43"/>
    <mergeCell ref="C71:D71"/>
    <mergeCell ref="E71:F71"/>
    <mergeCell ref="A1:Q1"/>
    <mergeCell ref="A2:Q2"/>
    <mergeCell ref="C65:D65"/>
    <mergeCell ref="E65:F65"/>
    <mergeCell ref="C66:D66"/>
    <mergeCell ref="E66:F66"/>
    <mergeCell ref="C67:D67"/>
    <mergeCell ref="E67:F67"/>
    <mergeCell ref="E49:F49"/>
    <mergeCell ref="E50:F50"/>
    <mergeCell ref="E51:F51"/>
    <mergeCell ref="E52:F52"/>
    <mergeCell ref="E53:F53"/>
    <mergeCell ref="E44:F44"/>
    <mergeCell ref="E45:F45"/>
    <mergeCell ref="E46:F46"/>
    <mergeCell ref="E47:F47"/>
    <mergeCell ref="E48:F48"/>
    <mergeCell ref="C64:D64"/>
    <mergeCell ref="E64:F64"/>
    <mergeCell ref="E59:F59"/>
    <mergeCell ref="C60:D60"/>
    <mergeCell ref="E60:F60"/>
    <mergeCell ref="C61:D61"/>
    <mergeCell ref="E61:F61"/>
    <mergeCell ref="E54:F54"/>
    <mergeCell ref="E55:F55"/>
    <mergeCell ref="E56:F56"/>
    <mergeCell ref="E57:F57"/>
    <mergeCell ref="E58:F58"/>
    <mergeCell ref="C59:D59"/>
    <mergeCell ref="C57:D57"/>
    <mergeCell ref="C58:D58"/>
    <mergeCell ref="C62:D62"/>
    <mergeCell ref="E62:F62"/>
    <mergeCell ref="C63:D63"/>
    <mergeCell ref="E63:F63"/>
    <mergeCell ref="E24:F24"/>
    <mergeCell ref="E25:F25"/>
    <mergeCell ref="E26:F26"/>
    <mergeCell ref="E27:F27"/>
    <mergeCell ref="E28:F28"/>
    <mergeCell ref="E29:F29"/>
    <mergeCell ref="E30:F30"/>
    <mergeCell ref="E31:F31"/>
    <mergeCell ref="E32:F32"/>
    <mergeCell ref="C51:D51"/>
    <mergeCell ref="C52:D52"/>
    <mergeCell ref="C53:D53"/>
    <mergeCell ref="C44:D44"/>
    <mergeCell ref="C45:D45"/>
    <mergeCell ref="C46:D46"/>
    <mergeCell ref="C47:D47"/>
    <mergeCell ref="C48:D48"/>
    <mergeCell ref="C39:D39"/>
    <mergeCell ref="C40:D40"/>
    <mergeCell ref="C41:D41"/>
    <mergeCell ref="C42:D42"/>
    <mergeCell ref="C43:D43"/>
    <mergeCell ref="J11:Q11"/>
    <mergeCell ref="A22:A23"/>
    <mergeCell ref="B22:B23"/>
    <mergeCell ref="C22:D23"/>
    <mergeCell ref="E22:F23"/>
    <mergeCell ref="H22:H23"/>
    <mergeCell ref="I22:I23"/>
    <mergeCell ref="J22:J23"/>
    <mergeCell ref="K22:K23"/>
    <mergeCell ref="L22:L23"/>
    <mergeCell ref="M22:M23"/>
    <mergeCell ref="N22:N23"/>
    <mergeCell ref="O22:O23"/>
    <mergeCell ref="P22:P23"/>
    <mergeCell ref="O17:Q17"/>
    <mergeCell ref="O18:Q18"/>
    <mergeCell ref="O14:Q14"/>
    <mergeCell ref="O16:Q16"/>
    <mergeCell ref="C74:D74"/>
    <mergeCell ref="E74:F74"/>
    <mergeCell ref="C75:D75"/>
    <mergeCell ref="E75:F75"/>
    <mergeCell ref="C76:D76"/>
    <mergeCell ref="E76:F76"/>
    <mergeCell ref="Q22:Q23"/>
    <mergeCell ref="C24:D24"/>
    <mergeCell ref="C25:D25"/>
    <mergeCell ref="C34:D34"/>
    <mergeCell ref="C35:D35"/>
    <mergeCell ref="C36:D36"/>
    <mergeCell ref="C37:D37"/>
    <mergeCell ref="C38:D38"/>
    <mergeCell ref="C29:D29"/>
    <mergeCell ref="C30:D30"/>
    <mergeCell ref="C31:D31"/>
    <mergeCell ref="C32:D32"/>
    <mergeCell ref="C33:D33"/>
    <mergeCell ref="E33:F33"/>
    <mergeCell ref="C26:D26"/>
    <mergeCell ref="C27:D27"/>
    <mergeCell ref="C28:D28"/>
    <mergeCell ref="B5:F6"/>
    <mergeCell ref="B7:F8"/>
    <mergeCell ref="B9:F10"/>
    <mergeCell ref="C79:D79"/>
    <mergeCell ref="E79:F79"/>
    <mergeCell ref="C80:D80"/>
    <mergeCell ref="E80:F80"/>
    <mergeCell ref="C77:D77"/>
    <mergeCell ref="E77:F77"/>
    <mergeCell ref="C78:D78"/>
    <mergeCell ref="E78:F78"/>
    <mergeCell ref="E34:F34"/>
    <mergeCell ref="E35:F35"/>
    <mergeCell ref="E36:F36"/>
    <mergeCell ref="E37:F37"/>
    <mergeCell ref="E38:F38"/>
    <mergeCell ref="C54:D54"/>
    <mergeCell ref="C55:D55"/>
    <mergeCell ref="C56:D56"/>
    <mergeCell ref="C49:D49"/>
    <mergeCell ref="C50:D50"/>
  </mergeCells>
  <phoneticPr fontId="6" type="noConversion"/>
  <dataValidations count="1">
    <dataValidation type="list" allowBlank="1" showInputMessage="1" showErrorMessage="1" sqref="F11" xr:uid="{C30B0CA3-6856-4B8A-98B6-94C229758BD7}">
      <formula1>$C$11:$D$11</formula1>
    </dataValidation>
  </dataValidations>
  <printOptions horizontalCentered="1"/>
  <pageMargins left="0" right="0" top="1.25" bottom="0.75" header="0.25" footer="0"/>
  <pageSetup paperSize="9" scale="62" orientation="portrait" r:id="rId1"/>
  <headerFooter>
    <oddHeader>&amp;L&amp;G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2236A-C013-437D-8D5C-7DA525835699}">
  <sheetPr>
    <pageSetUpPr fitToPage="1"/>
  </sheetPr>
  <dimension ref="A1:R82"/>
  <sheetViews>
    <sheetView view="pageLayout" topLeftCell="A46" zoomScale="85" zoomScaleNormal="40" zoomScalePageLayoutView="85" workbookViewId="0">
      <selection activeCell="M20" sqref="M20"/>
    </sheetView>
  </sheetViews>
  <sheetFormatPr defaultRowHeight="11.5"/>
  <cols>
    <col min="1" max="7" width="8.58203125" style="40" customWidth="1"/>
    <col min="8" max="8" width="8.5" style="40" customWidth="1"/>
    <col min="9" max="10" width="7.33203125" style="40" customWidth="1"/>
    <col min="11" max="14" width="8.6640625" style="40" customWidth="1"/>
    <col min="15" max="15" width="8.75" style="40" customWidth="1"/>
    <col min="16" max="16" width="9.1640625" style="40" bestFit="1" customWidth="1"/>
    <col min="17" max="17" width="8.6640625" style="40" customWidth="1"/>
    <col min="18" max="18" width="16.33203125" style="40" customWidth="1"/>
    <col min="19" max="16384" width="8.6640625" style="40"/>
  </cols>
  <sheetData>
    <row r="1" spans="1:18" s="39" customFormat="1" ht="40" customHeight="1">
      <c r="A1" s="100" t="str">
        <f>INPUT!A1</f>
        <v>Financial Freedom Calculator</v>
      </c>
      <c r="B1" s="100"/>
      <c r="C1" s="100"/>
      <c r="D1" s="100"/>
      <c r="E1" s="100"/>
      <c r="F1" s="100"/>
      <c r="G1" s="100"/>
      <c r="H1" s="100"/>
      <c r="I1" s="100"/>
      <c r="J1" s="100"/>
      <c r="K1" s="100"/>
      <c r="L1" s="100"/>
      <c r="M1" s="100"/>
      <c r="N1" s="100"/>
      <c r="O1" s="100"/>
      <c r="P1" s="100"/>
      <c r="Q1" s="100"/>
      <c r="R1" s="100"/>
    </row>
    <row r="2" spans="1:18" ht="16.5">
      <c r="A2" s="101" t="str">
        <f>INPUT!A2</f>
        <v>For Your Reference Only</v>
      </c>
      <c r="B2" s="101"/>
      <c r="C2" s="101"/>
      <c r="D2" s="101"/>
      <c r="E2" s="101"/>
      <c r="F2" s="101"/>
      <c r="G2" s="101"/>
      <c r="H2" s="101"/>
      <c r="I2" s="101"/>
      <c r="J2" s="101"/>
      <c r="K2" s="101"/>
      <c r="L2" s="101"/>
      <c r="M2" s="101"/>
      <c r="N2" s="101"/>
      <c r="O2" s="101"/>
      <c r="P2" s="101"/>
      <c r="Q2" s="101"/>
      <c r="R2" s="101"/>
    </row>
    <row r="3" spans="1:18" s="44" customFormat="1" ht="16.5">
      <c r="A3" s="41" t="str">
        <f>INPUT!H3</f>
        <v>Simulator of asset portfolio (Part B)</v>
      </c>
      <c r="B3" s="42"/>
      <c r="C3" s="42"/>
      <c r="D3" s="42"/>
      <c r="E3" s="42"/>
      <c r="F3" s="42"/>
      <c r="G3" s="42"/>
      <c r="H3" s="42"/>
      <c r="I3" s="42"/>
      <c r="J3" s="42"/>
      <c r="K3" s="43"/>
      <c r="L3" s="43"/>
      <c r="M3" s="43"/>
      <c r="N3" s="43"/>
      <c r="O3" s="43"/>
      <c r="P3" s="43"/>
      <c r="Q3" s="43"/>
      <c r="R3" s="43"/>
    </row>
    <row r="4" spans="1:18" s="45" customFormat="1" ht="12" customHeight="1">
      <c r="I4" s="40"/>
      <c r="J4" s="40"/>
      <c r="K4" s="46"/>
      <c r="L4" s="46"/>
      <c r="M4" s="46"/>
      <c r="N4" s="46"/>
      <c r="O4" s="46"/>
      <c r="P4" s="46"/>
      <c r="Q4" s="46"/>
      <c r="R4" s="46"/>
    </row>
    <row r="5" spans="1:18" ht="12" customHeight="1">
      <c r="B5" s="47"/>
      <c r="C5" s="47"/>
      <c r="D5" s="94" t="str">
        <f>IF(INPUT!F11="ENG",INPUT!J5,INPUT!J6)</f>
        <v>MPF</v>
      </c>
      <c r="E5" s="94"/>
      <c r="F5" s="94" t="str">
        <f>IF(INPUT!F11="ENG",INPUT!K5,INPUT!K6)</f>
        <v>Endowment Plan</v>
      </c>
      <c r="G5" s="94"/>
      <c r="H5" s="94" t="str">
        <f>IF(INPUT!F11="ENG",INPUT!L5,INPUT!L6)</f>
        <v>Current Account</v>
      </c>
      <c r="I5" s="94"/>
      <c r="J5" s="94" t="str">
        <f>IF(INPUT!F11="ENG",INPUT!M5,INPUT!M6)</f>
        <v>Fixed Deposit</v>
      </c>
      <c r="K5" s="94"/>
      <c r="L5" s="94" t="str">
        <f>IF(INPUT!F11="ENG",INPUT!N5,INPUT!N6)</f>
        <v>Annuity</v>
      </c>
      <c r="M5" s="94"/>
      <c r="N5" s="94" t="str">
        <f>IF(INPUT!F11="ENG",INPUT!O5,INPUT!O6)</f>
        <v>Fund</v>
      </c>
      <c r="O5" s="94"/>
      <c r="P5" s="94" t="str">
        <f>IF(INPUT!F11="ENG",INPUT!P5,INPUT!P6)</f>
        <v>Other</v>
      </c>
      <c r="Q5" s="94"/>
      <c r="R5" s="94" t="str">
        <f>IF(INPUT!F11="ENG",INPUT!Q5,INPUT!Q6)</f>
        <v>Extra Investment</v>
      </c>
    </row>
    <row r="6" spans="1:18" ht="12" customHeight="1">
      <c r="B6" s="47"/>
      <c r="C6" s="47"/>
      <c r="D6" s="94"/>
      <c r="E6" s="94"/>
      <c r="F6" s="94"/>
      <c r="G6" s="94"/>
      <c r="H6" s="94"/>
      <c r="I6" s="94"/>
      <c r="J6" s="94"/>
      <c r="K6" s="94"/>
      <c r="L6" s="94"/>
      <c r="M6" s="94"/>
      <c r="N6" s="94"/>
      <c r="O6" s="94"/>
      <c r="P6" s="94"/>
      <c r="Q6" s="94"/>
      <c r="R6" s="94"/>
    </row>
    <row r="7" spans="1:18">
      <c r="A7" s="48" t="str">
        <f>INPUT!I7</f>
        <v>Monthly Contribution</v>
      </c>
      <c r="B7" s="47"/>
      <c r="C7" s="47"/>
      <c r="D7" s="96">
        <f>INPUT!J7</f>
        <v>2000</v>
      </c>
      <c r="E7" s="97"/>
      <c r="F7" s="96">
        <f>INPUT!K7</f>
        <v>0</v>
      </c>
      <c r="G7" s="97"/>
      <c r="H7" s="96">
        <f>INPUT!L7</f>
        <v>0</v>
      </c>
      <c r="I7" s="97"/>
      <c r="J7" s="96">
        <f>INPUT!M7</f>
        <v>0</v>
      </c>
      <c r="K7" s="97"/>
      <c r="L7" s="96">
        <f>INPUT!N7</f>
        <v>1000</v>
      </c>
      <c r="M7" s="97"/>
      <c r="N7" s="96">
        <f>INPUT!O7</f>
        <v>0</v>
      </c>
      <c r="O7" s="97"/>
      <c r="P7" s="96">
        <f>INPUT!P7</f>
        <v>0</v>
      </c>
      <c r="Q7" s="97"/>
      <c r="R7" s="49">
        <f>INPUT!Q7</f>
        <v>0</v>
      </c>
    </row>
    <row r="8" spans="1:18">
      <c r="A8" s="48" t="str">
        <f>INPUT!I8</f>
        <v>Present Value</v>
      </c>
      <c r="B8" s="47"/>
      <c r="C8" s="47"/>
      <c r="D8" s="96">
        <f>INPUT!J8</f>
        <v>200000</v>
      </c>
      <c r="E8" s="97"/>
      <c r="F8" s="96">
        <f>INPUT!K8</f>
        <v>0</v>
      </c>
      <c r="G8" s="97"/>
      <c r="H8" s="96">
        <f>INPUT!L8</f>
        <v>0</v>
      </c>
      <c r="I8" s="97"/>
      <c r="J8" s="96">
        <f>INPUT!M8</f>
        <v>0</v>
      </c>
      <c r="K8" s="97"/>
      <c r="L8" s="96">
        <f>INPUT!N8</f>
        <v>0</v>
      </c>
      <c r="M8" s="97"/>
      <c r="N8" s="96">
        <f>INPUT!O8</f>
        <v>0</v>
      </c>
      <c r="O8" s="97"/>
      <c r="P8" s="96">
        <f>INPUT!P8</f>
        <v>0</v>
      </c>
      <c r="Q8" s="97"/>
      <c r="R8" s="49">
        <f>INPUT!Q8</f>
        <v>0</v>
      </c>
    </row>
    <row r="9" spans="1:18" s="52" customFormat="1">
      <c r="A9" s="48" t="str">
        <f>INPUT!I9</f>
        <v>Expected Return</v>
      </c>
      <c r="B9" s="50"/>
      <c r="C9" s="50"/>
      <c r="D9" s="98">
        <f>INPUT!J9</f>
        <v>0.08</v>
      </c>
      <c r="E9" s="99"/>
      <c r="F9" s="98">
        <f>INPUT!K9</f>
        <v>0.03</v>
      </c>
      <c r="G9" s="99"/>
      <c r="H9" s="98">
        <f>INPUT!L9</f>
        <v>0.01</v>
      </c>
      <c r="I9" s="99"/>
      <c r="J9" s="98">
        <f>INPUT!M9</f>
        <v>0</v>
      </c>
      <c r="K9" s="99"/>
      <c r="L9" s="98">
        <f>INPUT!N9</f>
        <v>0.04</v>
      </c>
      <c r="M9" s="99"/>
      <c r="N9" s="98">
        <f>INPUT!O9</f>
        <v>0.09</v>
      </c>
      <c r="O9" s="99"/>
      <c r="P9" s="98">
        <f>INPUT!P9</f>
        <v>0.06</v>
      </c>
      <c r="Q9" s="99"/>
      <c r="R9" s="51">
        <f>INPUT!Q9</f>
        <v>0.1</v>
      </c>
    </row>
    <row r="10" spans="1:18">
      <c r="A10" s="48" t="str">
        <f>INPUT!I10</f>
        <v>Valua at retirement</v>
      </c>
      <c r="B10" s="53"/>
      <c r="C10" s="53"/>
      <c r="D10" s="96">
        <f ca="1">INPUT!J10</f>
        <v>3370087.9818696557</v>
      </c>
      <c r="E10" s="97"/>
      <c r="F10" s="96">
        <f ca="1">INPUT!K10</f>
        <v>0</v>
      </c>
      <c r="G10" s="97"/>
      <c r="H10" s="96">
        <f ca="1">INPUT!L10</f>
        <v>0</v>
      </c>
      <c r="I10" s="97"/>
      <c r="J10" s="96">
        <f ca="1">INPUT!M10</f>
        <v>0</v>
      </c>
      <c r="K10" s="97"/>
      <c r="L10" s="96">
        <f ca="1">INPUT!N10</f>
        <v>514235.78219244082</v>
      </c>
      <c r="M10" s="97"/>
      <c r="N10" s="96">
        <f ca="1">INPUT!O10</f>
        <v>0</v>
      </c>
      <c r="O10" s="97"/>
      <c r="P10" s="96">
        <f ca="1">INPUT!P10</f>
        <v>0</v>
      </c>
      <c r="Q10" s="97"/>
      <c r="R10" s="49">
        <f ca="1">INPUT!Q10</f>
        <v>0</v>
      </c>
    </row>
    <row r="11" spans="1:18" ht="12" customHeight="1">
      <c r="A11" s="110" t="str">
        <f>IF(INPUT!F11="ENG","Total value at retirement","退休時總資產")</f>
        <v>Total value at retirement</v>
      </c>
      <c r="B11" s="110"/>
      <c r="C11" s="110"/>
      <c r="D11" s="108">
        <f ca="1">SUM(D10:R10)</f>
        <v>3884323.7640620964</v>
      </c>
      <c r="E11" s="108"/>
      <c r="F11" s="108"/>
      <c r="G11" s="108"/>
      <c r="H11" s="108"/>
      <c r="I11" s="108"/>
      <c r="J11" s="108"/>
      <c r="K11" s="108"/>
      <c r="L11" s="108"/>
      <c r="M11" s="108"/>
      <c r="N11" s="108"/>
      <c r="O11" s="108"/>
      <c r="P11" s="108"/>
      <c r="Q11" s="108"/>
      <c r="R11" s="108"/>
    </row>
    <row r="12" spans="1:18" ht="12" customHeight="1" thickBot="1">
      <c r="A12" s="110"/>
      <c r="B12" s="110"/>
      <c r="C12" s="110"/>
      <c r="D12" s="109"/>
      <c r="E12" s="109"/>
      <c r="F12" s="109"/>
      <c r="G12" s="109"/>
      <c r="H12" s="109"/>
      <c r="I12" s="109"/>
      <c r="J12" s="109"/>
      <c r="K12" s="109"/>
      <c r="L12" s="109"/>
      <c r="M12" s="109"/>
      <c r="N12" s="109"/>
      <c r="O12" s="109"/>
      <c r="P12" s="109"/>
      <c r="Q12" s="109"/>
      <c r="R12" s="109"/>
    </row>
    <row r="13" spans="1:18" ht="12" thickTop="1">
      <c r="J13" s="54"/>
      <c r="K13" s="95"/>
      <c r="L13" s="95"/>
      <c r="M13" s="95"/>
      <c r="N13" s="95"/>
      <c r="O13" s="95"/>
      <c r="P13" s="95"/>
      <c r="Q13" s="95"/>
      <c r="R13" s="95"/>
    </row>
    <row r="14" spans="1:18" ht="16.5">
      <c r="A14" s="41" t="str">
        <f>IF(INPUT!F11="ENG","Income After Retirement","退休後收入")</f>
        <v>Income After Retirement</v>
      </c>
      <c r="B14" s="42"/>
      <c r="C14" s="42"/>
      <c r="D14" s="42"/>
      <c r="E14" s="42"/>
      <c r="F14" s="42"/>
      <c r="G14" s="42"/>
      <c r="I14" s="41" t="str">
        <f>IF(INPUT!F11="ENG","Solution for financial freedom","財務自由解決方案")</f>
        <v>Solution for financial freedom</v>
      </c>
      <c r="J14" s="42"/>
      <c r="K14" s="43"/>
      <c r="L14" s="43"/>
      <c r="M14" s="43"/>
      <c r="N14" s="43"/>
      <c r="O14" s="43"/>
      <c r="P14" s="43"/>
      <c r="Q14" s="43"/>
      <c r="R14" s="43"/>
    </row>
    <row r="16" spans="1:18" ht="12" customHeight="1">
      <c r="A16" s="40" t="str">
        <f>INPUT!A14</f>
        <v>Current age</v>
      </c>
      <c r="F16" s="111">
        <f>INPUT!F14</f>
        <v>40</v>
      </c>
      <c r="G16" s="111"/>
      <c r="I16" s="55" t="str">
        <f>INPUT!H14</f>
        <v>Shortfall at retirement age</v>
      </c>
      <c r="J16" s="55"/>
      <c r="K16" s="55"/>
      <c r="L16" s="56" t="str">
        <f>INPUT!K14</f>
        <v>（red=shortfall</v>
      </c>
      <c r="M16" s="55" t="str">
        <f>INPUT!L14</f>
        <v xml:space="preserve"> black=surplus）</v>
      </c>
      <c r="Q16" s="45"/>
      <c r="R16" s="57">
        <f ca="1">(D11-E26)</f>
        <v>-13982887.051160887</v>
      </c>
    </row>
    <row r="17" spans="1:18" ht="12" customHeight="1">
      <c r="A17" s="40" t="str">
        <f>INPUT!A15</f>
        <v>Retirement age</v>
      </c>
      <c r="F17" s="111">
        <f>INPUT!F15</f>
        <v>65</v>
      </c>
      <c r="G17" s="111"/>
      <c r="H17" s="45"/>
      <c r="I17" s="55" t="str">
        <f>INPUT!H15</f>
        <v>To fulfill the estimated annual cost of living (in today's dollar):</v>
      </c>
      <c r="J17" s="58"/>
      <c r="K17" s="58"/>
      <c r="M17" s="58"/>
      <c r="N17" s="58"/>
      <c r="O17" s="59"/>
      <c r="P17" s="59"/>
      <c r="Q17" s="45"/>
      <c r="R17" s="54"/>
    </row>
    <row r="18" spans="1:18" ht="12" customHeight="1">
      <c r="A18" s="40" t="str">
        <f>INPUT!A16</f>
        <v>Life expectancy</v>
      </c>
      <c r="F18" s="111">
        <v>90</v>
      </c>
      <c r="G18" s="111"/>
      <c r="H18" s="45"/>
      <c r="I18" s="55" t="str">
        <f>INPUT!H16</f>
        <v>Solution 1, Adjust estimated annual cost of living (in today's dollar) to the amount:</v>
      </c>
      <c r="J18" s="58"/>
      <c r="K18" s="58"/>
      <c r="M18" s="58"/>
      <c r="N18" s="58"/>
      <c r="Q18" s="45"/>
      <c r="R18" s="60">
        <f ca="1">PMT((1+F21)/(1+F20)-1,F18-F17,-SUM(D10:R10),0,1)/((1+F20)^(F17-F16))</f>
        <v>65219.867906063402</v>
      </c>
    </row>
    <row r="19" spans="1:18" ht="12" customHeight="1">
      <c r="A19" s="40" t="str">
        <f>INPUT!A17</f>
        <v>Annual cost of living (in today's dollar)</v>
      </c>
      <c r="F19" s="113">
        <f>INPUT!F17</f>
        <v>300000</v>
      </c>
      <c r="G19" s="113"/>
      <c r="H19" s="45"/>
      <c r="I19" s="55" t="str">
        <f>INPUT!H17</f>
        <v>Solution 2, Extra lump sum investment at</v>
      </c>
      <c r="J19" s="58"/>
      <c r="N19" s="40" t="str">
        <f>IF(INPUT!F11="ENG","return rate:","回報率")</f>
        <v>return rate:</v>
      </c>
      <c r="O19" s="61">
        <f>INPUT!M17</f>
        <v>0.08</v>
      </c>
      <c r="Q19" s="58" t="str">
        <f>IF(INPUT!F11="ENG","amount:","金額")</f>
        <v>amount:</v>
      </c>
      <c r="R19" s="62">
        <f ca="1">IFERROR(PV(O19,(F17-F16),0,R16,0),"-")</f>
        <v>2041751.8718444197</v>
      </c>
    </row>
    <row r="20" spans="1:18" ht="12" customHeight="1">
      <c r="A20" s="40" t="str">
        <f>INPUT!A18</f>
        <v>Inflation Rate (%)</v>
      </c>
      <c r="F20" s="114">
        <f>INPUT!F18</f>
        <v>0.04</v>
      </c>
      <c r="G20" s="115"/>
      <c r="H20" s="45"/>
      <c r="I20" s="55" t="str">
        <f>INPUT!H18</f>
        <v>Solution 3, Extra monthly regular saving at</v>
      </c>
      <c r="J20" s="63"/>
      <c r="K20" s="63"/>
      <c r="L20" s="63"/>
      <c r="N20" s="40" t="str">
        <f>N19</f>
        <v>return rate:</v>
      </c>
      <c r="O20" s="61">
        <f>INPUT!M18</f>
        <v>0.08</v>
      </c>
      <c r="Q20" s="64" t="str">
        <f>Q19</f>
        <v>amount:</v>
      </c>
      <c r="R20" s="62">
        <f ca="1">IFERROR(PMT(O20/12,12*(F17-F16),0,R16,0),"-")</f>
        <v>14702.943189727901</v>
      </c>
    </row>
    <row r="21" spans="1:18" ht="12" customHeight="1">
      <c r="A21" s="40" t="str">
        <f>INPUT!A19</f>
        <v>Investment return during retirement</v>
      </c>
      <c r="F21" s="112">
        <f>INPUT!F19</f>
        <v>0.05</v>
      </c>
      <c r="G21" s="112"/>
      <c r="H21" s="45"/>
      <c r="I21" s="55" t="str">
        <f>INPUT!H19</f>
        <v xml:space="preserve">Solution 4. Estimated return rate of the asset portfolio not less than </v>
      </c>
      <c r="J21" s="63"/>
      <c r="K21" s="63"/>
      <c r="L21" s="63"/>
      <c r="M21" s="45"/>
      <c r="N21" s="45"/>
      <c r="O21" s="45"/>
      <c r="Q21" s="45"/>
      <c r="R21" s="65">
        <f>RATE((F17-F16)*12,SUM(D7:R7),SUM(D8:R8),-E26,0)*12</f>
        <v>0.14955217975511403</v>
      </c>
    </row>
    <row r="22" spans="1:18" s="68" customFormat="1" ht="12" customHeight="1" thickBot="1">
      <c r="A22" s="66"/>
      <c r="B22" s="66"/>
      <c r="C22" s="66"/>
      <c r="D22" s="66"/>
      <c r="E22" s="67"/>
      <c r="F22" s="67"/>
      <c r="G22" s="67"/>
      <c r="H22" s="66"/>
    </row>
    <row r="23" spans="1:18" ht="12" customHeight="1">
      <c r="A23" s="45"/>
      <c r="B23" s="45"/>
      <c r="C23" s="45"/>
      <c r="D23" s="45"/>
      <c r="E23" s="45"/>
      <c r="F23" s="45"/>
      <c r="G23" s="45"/>
      <c r="H23" s="45"/>
      <c r="I23" s="45"/>
      <c r="J23" s="45"/>
      <c r="N23" s="45"/>
      <c r="O23" s="45"/>
      <c r="P23" s="45"/>
      <c r="Q23" s="45"/>
      <c r="R23" s="45"/>
    </row>
    <row r="24" spans="1:18" s="44" customFormat="1" ht="12" customHeight="1">
      <c r="A24" s="106" t="str">
        <f>IF(INPUT!F11="ENG","Year","年份")</f>
        <v>Year</v>
      </c>
      <c r="B24" s="106" t="str">
        <f>IF(INPUT!F11="ENG","Age","年齡")</f>
        <v>Age</v>
      </c>
      <c r="C24" s="106" t="str">
        <f>IF(INPUT!F11="ENG","Annual Expense","每年支出")</f>
        <v>Annual Expense</v>
      </c>
      <c r="D24" s="106"/>
      <c r="E24" s="106" t="str">
        <f>IF(INPUT!F11="ENG","Balance Amount","餘額")</f>
        <v>Balance Amount</v>
      </c>
      <c r="F24" s="106"/>
      <c r="G24" s="106"/>
      <c r="H24" s="72"/>
      <c r="I24" s="106" t="str">
        <f>IF(INPUT!F11="ENG","Year","年份")</f>
        <v>Year</v>
      </c>
      <c r="J24" s="106" t="str">
        <f>IF(INPUT!F11="ENG","Age","年齡")</f>
        <v>Age</v>
      </c>
      <c r="K24" s="107" t="str">
        <f>D5</f>
        <v>MPF</v>
      </c>
      <c r="L24" s="105" t="str">
        <f>F5</f>
        <v>Endowment Plan</v>
      </c>
      <c r="M24" s="105" t="str">
        <f>H5</f>
        <v>Current Account</v>
      </c>
      <c r="N24" s="105" t="str">
        <f>J5</f>
        <v>Fixed Deposit</v>
      </c>
      <c r="O24" s="105" t="str">
        <f>L5</f>
        <v>Annuity</v>
      </c>
      <c r="P24" s="105" t="str">
        <f>N5</f>
        <v>Fund</v>
      </c>
      <c r="Q24" s="105" t="str">
        <f>P5</f>
        <v>Other</v>
      </c>
      <c r="R24" s="105" t="str">
        <f>R5</f>
        <v>Extra Investment</v>
      </c>
    </row>
    <row r="25" spans="1:18" s="44" customFormat="1" ht="12">
      <c r="A25" s="106"/>
      <c r="B25" s="106"/>
      <c r="C25" s="106"/>
      <c r="D25" s="106"/>
      <c r="E25" s="106"/>
      <c r="F25" s="106"/>
      <c r="G25" s="106"/>
      <c r="H25" s="72"/>
      <c r="I25" s="106"/>
      <c r="J25" s="106"/>
      <c r="K25" s="107"/>
      <c r="L25" s="105"/>
      <c r="M25" s="105"/>
      <c r="N25" s="105"/>
      <c r="O25" s="105"/>
      <c r="P25" s="105"/>
      <c r="Q25" s="105"/>
      <c r="R25" s="105"/>
    </row>
    <row r="26" spans="1:18" ht="16" customHeight="1">
      <c r="A26" s="73">
        <f ca="1">YEAR(TODAY())+F17-F16</f>
        <v>2047</v>
      </c>
      <c r="B26" s="73">
        <f>F17</f>
        <v>65</v>
      </c>
      <c r="C26" s="103">
        <f>F19*((1+F20)^(F17-F16))</f>
        <v>799750.89944622701</v>
      </c>
      <c r="D26" s="103"/>
      <c r="E26" s="103">
        <f>-PV((1+$F$21)/(1+$F$20)-1,F18-F17,C26,0,1)</f>
        <v>17867210.815222982</v>
      </c>
      <c r="F26" s="103"/>
      <c r="G26" s="103"/>
      <c r="I26" s="73">
        <f ca="1">YEAR(TODAY())</f>
        <v>2022</v>
      </c>
      <c r="J26" s="73">
        <f>F16</f>
        <v>40</v>
      </c>
      <c r="K26" s="74">
        <f>FV(D$9/12,12,-D$7,-D$8,0)</f>
        <v>241499.75340375502</v>
      </c>
      <c r="L26" s="74">
        <f>FV(F$9/12,12,-F$7,-F$8,1)</f>
        <v>0</v>
      </c>
      <c r="M26" s="74">
        <f>FV(H$9/12,12,-H$7,-H$8,1)</f>
        <v>0</v>
      </c>
      <c r="N26" s="74">
        <f>FV(J$9/12,12,-J$7,-J$8,1)</f>
        <v>0</v>
      </c>
      <c r="O26" s="74">
        <f>FV(L$9/12,12,-L$7,-L$8,1)</f>
        <v>12263.204418857036</v>
      </c>
      <c r="P26" s="74">
        <f>FV(N$9/12,12,-N$7,-N$8,1)</f>
        <v>0</v>
      </c>
      <c r="Q26" s="74">
        <f>FV(P$9/12,12,-P$7,-P$8,1)</f>
        <v>0</v>
      </c>
      <c r="R26" s="74">
        <f t="shared" ref="R26" si="0">FV(R$9/12,12,-R$7,-R$8,1)</f>
        <v>0</v>
      </c>
    </row>
    <row r="27" spans="1:18" ht="16" customHeight="1">
      <c r="A27" s="69">
        <f t="shared" ref="A27:A58" ca="1" si="1">IFERROR(IF((B26+1)&gt;$F$18,"-",(A26+1)),"-")</f>
        <v>2048</v>
      </c>
      <c r="B27" s="69">
        <f t="shared" ref="B27:B58" si="2">IFERROR(IF((B26+1)&gt;$F$18,"-",(B26+1)),"-")</f>
        <v>66</v>
      </c>
      <c r="C27" s="96">
        <f t="shared" ref="C27:C58" si="3">IFERROR(IF((B26+1)&gt;$F$18,"-",C26*(1+$F$20)),"-")</f>
        <v>831740.93542407616</v>
      </c>
      <c r="D27" s="97"/>
      <c r="E27" s="102">
        <f>IFERROR(IF((B26+1)&gt;$F$18,"-",(E26-C26)*((1+$F$21))),"-")</f>
        <v>17920832.911565594</v>
      </c>
      <c r="F27" s="102"/>
      <c r="G27" s="102"/>
      <c r="H27" s="71"/>
      <c r="I27" s="69">
        <f ca="1">IFERROR(IF(I26+1&lt;$A$26,I26+1,"-"),"-")</f>
        <v>2023</v>
      </c>
      <c r="J27" s="69">
        <f ca="1">IF(I27="-","-",J26+1)</f>
        <v>41</v>
      </c>
      <c r="K27" s="70">
        <f t="shared" ref="K27:K58" ca="1" si="4">IF($J27&lt;$F$17,FV(D$9/12,12,-D$7,-K26,0),"-")</f>
        <v>286443.96587265498</v>
      </c>
      <c r="L27" s="70">
        <f t="shared" ref="L27:L58" ca="1" si="5">IF($J27&lt;$F$17,FV(F$9/12,12,-F$7,-L26,0),"-")</f>
        <v>0</v>
      </c>
      <c r="M27" s="70">
        <f t="shared" ref="M27:M58" ca="1" si="6">IF($J27&lt;$F$17,FV(H$9/12,12,-H$7,-M26,0),"-")</f>
        <v>0</v>
      </c>
      <c r="N27" s="70">
        <f t="shared" ref="N27:N58" ca="1" si="7">IF($J27&lt;$F$17,FV(J$9/12,12,-J$7,-N26,0),"-")</f>
        <v>0</v>
      </c>
      <c r="O27" s="70">
        <f t="shared" ref="O27:O58" ca="1" si="8">IF($J27&lt;$F$17,FV(L$9/12,12,-L$7,-O26,0),"-")</f>
        <v>24985.289163959314</v>
      </c>
      <c r="P27" s="70">
        <f t="shared" ref="P27:P58" ca="1" si="9">IF($J27&lt;$F$17,FV(N$9/12,12,-N$7,-P26,0),"-")</f>
        <v>0</v>
      </c>
      <c r="Q27" s="70">
        <f t="shared" ref="Q27:Q58" ca="1" si="10">IF($J27&lt;$F$17,FV(P$9/12,12,-P$7,-Q26,0),"-")</f>
        <v>0</v>
      </c>
      <c r="R27" s="70">
        <f t="shared" ref="R27:R58" ca="1" si="11">IF($J27&lt;$F$17,FV(R$9/12,12,-R$7,-R26,0),"-")</f>
        <v>0</v>
      </c>
    </row>
    <row r="28" spans="1:18" ht="16" customHeight="1">
      <c r="A28" s="69">
        <f t="shared" ca="1" si="1"/>
        <v>2049</v>
      </c>
      <c r="B28" s="69">
        <f t="shared" si="2"/>
        <v>67</v>
      </c>
      <c r="C28" s="96">
        <f t="shared" si="3"/>
        <v>865010.57284103928</v>
      </c>
      <c r="D28" s="97"/>
      <c r="E28" s="102">
        <f t="shared" ref="E28:E78" si="12">IFERROR(IF((B27+1)&gt;$F$18,"-",(E27-C27)*((1+$F$21))),"-")</f>
        <v>17943546.574948598</v>
      </c>
      <c r="F28" s="102"/>
      <c r="G28" s="102"/>
      <c r="H28" s="71"/>
      <c r="I28" s="69">
        <f t="shared" ref="I28:I78" ca="1" si="13">IFERROR(IF(I27+1&lt;$A$26,I27+1,"-"),"-")</f>
        <v>2024</v>
      </c>
      <c r="J28" s="69">
        <f t="shared" ref="J28:J78" ca="1" si="14">IF(I28="-","-",J27+1)</f>
        <v>42</v>
      </c>
      <c r="K28" s="70">
        <f t="shared" ca="1" si="4"/>
        <v>335118.52581032558</v>
      </c>
      <c r="L28" s="70">
        <f t="shared" ca="1" si="5"/>
        <v>0</v>
      </c>
      <c r="M28" s="70">
        <f t="shared" ca="1" si="6"/>
        <v>0</v>
      </c>
      <c r="N28" s="70">
        <f t="shared" ca="1" si="7"/>
        <v>0</v>
      </c>
      <c r="O28" s="70">
        <f t="shared" ca="1" si="8"/>
        <v>38225.69127073339</v>
      </c>
      <c r="P28" s="70">
        <f t="shared" ca="1" si="9"/>
        <v>0</v>
      </c>
      <c r="Q28" s="70">
        <f t="shared" ca="1" si="10"/>
        <v>0</v>
      </c>
      <c r="R28" s="70">
        <f t="shared" ca="1" si="11"/>
        <v>0</v>
      </c>
    </row>
    <row r="29" spans="1:18" ht="16" customHeight="1">
      <c r="A29" s="69">
        <f t="shared" ca="1" si="1"/>
        <v>2050</v>
      </c>
      <c r="B29" s="69">
        <f t="shared" si="2"/>
        <v>68</v>
      </c>
      <c r="C29" s="96">
        <f t="shared" si="3"/>
        <v>899610.99575468083</v>
      </c>
      <c r="D29" s="97"/>
      <c r="E29" s="102">
        <f t="shared" si="12"/>
        <v>17932462.802212935</v>
      </c>
      <c r="F29" s="102"/>
      <c r="G29" s="102"/>
      <c r="H29" s="71"/>
      <c r="I29" s="69">
        <f t="shared" ca="1" si="13"/>
        <v>2025</v>
      </c>
      <c r="J29" s="69">
        <f t="shared" ca="1" si="14"/>
        <v>43</v>
      </c>
      <c r="K29" s="70">
        <f t="shared" ca="1" si="4"/>
        <v>387833.05021689541</v>
      </c>
      <c r="L29" s="70">
        <f t="shared" ca="1" si="5"/>
        <v>0</v>
      </c>
      <c r="M29" s="70">
        <f t="shared" ca="1" si="6"/>
        <v>0</v>
      </c>
      <c r="N29" s="70">
        <f t="shared" ca="1" si="7"/>
        <v>0</v>
      </c>
      <c r="O29" s="70">
        <f t="shared" ca="1" si="8"/>
        <v>52005.527788215892</v>
      </c>
      <c r="P29" s="70">
        <f t="shared" ca="1" si="9"/>
        <v>0</v>
      </c>
      <c r="Q29" s="70">
        <f t="shared" ca="1" si="10"/>
        <v>0</v>
      </c>
      <c r="R29" s="70">
        <f t="shared" ca="1" si="11"/>
        <v>0</v>
      </c>
    </row>
    <row r="30" spans="1:18" ht="16" customHeight="1">
      <c r="A30" s="69">
        <f t="shared" ca="1" si="1"/>
        <v>2051</v>
      </c>
      <c r="B30" s="69">
        <f t="shared" si="2"/>
        <v>69</v>
      </c>
      <c r="C30" s="96">
        <f t="shared" si="3"/>
        <v>935595.43558486807</v>
      </c>
      <c r="D30" s="97"/>
      <c r="E30" s="102">
        <f t="shared" si="12"/>
        <v>17884494.396781165</v>
      </c>
      <c r="F30" s="102"/>
      <c r="G30" s="102"/>
      <c r="H30" s="71"/>
      <c r="I30" s="69">
        <f t="shared" ca="1" si="13"/>
        <v>2026</v>
      </c>
      <c r="J30" s="69">
        <f t="shared" ca="1" si="14"/>
        <v>44</v>
      </c>
      <c r="K30" s="70">
        <f t="shared" ca="1" si="4"/>
        <v>444922.854150803</v>
      </c>
      <c r="L30" s="70">
        <f t="shared" ca="1" si="5"/>
        <v>0</v>
      </c>
      <c r="M30" s="70">
        <f t="shared" ca="1" si="6"/>
        <v>0</v>
      </c>
      <c r="N30" s="70">
        <f t="shared" ca="1" si="7"/>
        <v>0</v>
      </c>
      <c r="O30" s="70">
        <f t="shared" ca="1" si="8"/>
        <v>66346.776106603109</v>
      </c>
      <c r="P30" s="70">
        <f t="shared" ca="1" si="9"/>
        <v>0</v>
      </c>
      <c r="Q30" s="70">
        <f t="shared" ca="1" si="10"/>
        <v>0</v>
      </c>
      <c r="R30" s="70">
        <f t="shared" ca="1" si="11"/>
        <v>0</v>
      </c>
    </row>
    <row r="31" spans="1:18" ht="16" customHeight="1">
      <c r="A31" s="69">
        <f t="shared" ca="1" si="1"/>
        <v>2052</v>
      </c>
      <c r="B31" s="69">
        <f t="shared" si="2"/>
        <v>70</v>
      </c>
      <c r="C31" s="96">
        <f t="shared" si="3"/>
        <v>973019.25300826284</v>
      </c>
      <c r="D31" s="97"/>
      <c r="E31" s="102">
        <f t="shared" si="12"/>
        <v>17796343.909256112</v>
      </c>
      <c r="F31" s="102"/>
      <c r="G31" s="102"/>
      <c r="H31" s="71"/>
      <c r="I31" s="69">
        <f t="shared" ca="1" si="13"/>
        <v>2027</v>
      </c>
      <c r="J31" s="69">
        <f t="shared" ca="1" si="14"/>
        <v>45</v>
      </c>
      <c r="K31" s="70">
        <f t="shared" ca="1" si="4"/>
        <v>506751.08365496236</v>
      </c>
      <c r="L31" s="70">
        <f t="shared" ca="1" si="5"/>
        <v>0</v>
      </c>
      <c r="M31" s="70">
        <f t="shared" ca="1" si="6"/>
        <v>0</v>
      </c>
      <c r="N31" s="70">
        <f t="shared" ca="1" si="7"/>
        <v>0</v>
      </c>
      <c r="O31" s="70">
        <f t="shared" ca="1" si="8"/>
        <v>81272.309008877273</v>
      </c>
      <c r="P31" s="70">
        <f t="shared" ca="1" si="9"/>
        <v>0</v>
      </c>
      <c r="Q31" s="70">
        <f t="shared" ca="1" si="10"/>
        <v>0</v>
      </c>
      <c r="R31" s="70">
        <f t="shared" ca="1" si="11"/>
        <v>0</v>
      </c>
    </row>
    <row r="32" spans="1:18" ht="16" customHeight="1">
      <c r="A32" s="69">
        <f t="shared" ca="1" si="1"/>
        <v>2053</v>
      </c>
      <c r="B32" s="69">
        <f t="shared" si="2"/>
        <v>71</v>
      </c>
      <c r="C32" s="96">
        <f t="shared" si="3"/>
        <v>1011940.0231285933</v>
      </c>
      <c r="D32" s="97"/>
      <c r="E32" s="102">
        <f t="shared" si="12"/>
        <v>17664490.889060244</v>
      </c>
      <c r="F32" s="102"/>
      <c r="G32" s="102"/>
      <c r="H32" s="71"/>
      <c r="I32" s="69">
        <f t="shared" ca="1" si="13"/>
        <v>2028</v>
      </c>
      <c r="J32" s="69">
        <f t="shared" ca="1" si="14"/>
        <v>46</v>
      </c>
      <c r="K32" s="70">
        <f t="shared" ca="1" si="4"/>
        <v>573711.02571474854</v>
      </c>
      <c r="L32" s="70">
        <f t="shared" ca="1" si="5"/>
        <v>0</v>
      </c>
      <c r="M32" s="70">
        <f t="shared" ca="1" si="6"/>
        <v>0</v>
      </c>
      <c r="N32" s="70">
        <f t="shared" ca="1" si="7"/>
        <v>0</v>
      </c>
      <c r="O32" s="70">
        <f t="shared" ca="1" si="8"/>
        <v>96805.931150490185</v>
      </c>
      <c r="P32" s="70">
        <f t="shared" ca="1" si="9"/>
        <v>0</v>
      </c>
      <c r="Q32" s="70">
        <f t="shared" ca="1" si="10"/>
        <v>0</v>
      </c>
      <c r="R32" s="70">
        <f t="shared" ca="1" si="11"/>
        <v>0</v>
      </c>
    </row>
    <row r="33" spans="1:18" ht="16" customHeight="1">
      <c r="A33" s="69">
        <f t="shared" ca="1" si="1"/>
        <v>2054</v>
      </c>
      <c r="B33" s="69">
        <f t="shared" si="2"/>
        <v>72</v>
      </c>
      <c r="C33" s="96">
        <f t="shared" si="3"/>
        <v>1052417.6240537371</v>
      </c>
      <c r="D33" s="97"/>
      <c r="E33" s="102">
        <f t="shared" si="12"/>
        <v>17485178.409228235</v>
      </c>
      <c r="F33" s="102"/>
      <c r="G33" s="102"/>
      <c r="H33" s="71"/>
      <c r="I33" s="69">
        <f t="shared" ca="1" si="13"/>
        <v>2029</v>
      </c>
      <c r="J33" s="69">
        <f t="shared" ca="1" si="14"/>
        <v>47</v>
      </c>
      <c r="K33" s="70">
        <f t="shared" ca="1" si="4"/>
        <v>646228.60994135635</v>
      </c>
      <c r="L33" s="70">
        <f t="shared" ca="1" si="5"/>
        <v>0</v>
      </c>
      <c r="M33" s="70">
        <f t="shared" ca="1" si="6"/>
        <v>0</v>
      </c>
      <c r="N33" s="70">
        <f t="shared" ca="1" si="7"/>
        <v>0</v>
      </c>
      <c r="O33" s="70">
        <f t="shared" ca="1" si="8"/>
        <v>112972.41702528544</v>
      </c>
      <c r="P33" s="70">
        <f t="shared" ca="1" si="9"/>
        <v>0</v>
      </c>
      <c r="Q33" s="70">
        <f t="shared" ca="1" si="10"/>
        <v>0</v>
      </c>
      <c r="R33" s="70">
        <f t="shared" ca="1" si="11"/>
        <v>0</v>
      </c>
    </row>
    <row r="34" spans="1:18" ht="16" customHeight="1">
      <c r="A34" s="69">
        <f t="shared" ca="1" si="1"/>
        <v>2055</v>
      </c>
      <c r="B34" s="69">
        <f t="shared" si="2"/>
        <v>73</v>
      </c>
      <c r="C34" s="96">
        <f t="shared" si="3"/>
        <v>1094514.3290158866</v>
      </c>
      <c r="D34" s="97"/>
      <c r="E34" s="102">
        <f t="shared" si="12"/>
        <v>17254398.824433222</v>
      </c>
      <c r="F34" s="102"/>
      <c r="G34" s="102"/>
      <c r="H34" s="71"/>
      <c r="I34" s="69">
        <f t="shared" ca="1" si="13"/>
        <v>2030</v>
      </c>
      <c r="J34" s="69">
        <f t="shared" ca="1" si="14"/>
        <v>48</v>
      </c>
      <c r="K34" s="70">
        <f t="shared" ca="1" si="4"/>
        <v>724765.11789364472</v>
      </c>
      <c r="L34" s="70">
        <f t="shared" ca="1" si="5"/>
        <v>0</v>
      </c>
      <c r="M34" s="70">
        <f t="shared" ca="1" si="6"/>
        <v>0</v>
      </c>
      <c r="N34" s="70">
        <f t="shared" ca="1" si="7"/>
        <v>0</v>
      </c>
      <c r="O34" s="70">
        <f t="shared" ca="1" si="8"/>
        <v>129797.55047821085</v>
      </c>
      <c r="P34" s="70">
        <f t="shared" ca="1" si="9"/>
        <v>0</v>
      </c>
      <c r="Q34" s="70">
        <f t="shared" ca="1" si="10"/>
        <v>0</v>
      </c>
      <c r="R34" s="70">
        <f t="shared" ca="1" si="11"/>
        <v>0</v>
      </c>
    </row>
    <row r="35" spans="1:18" ht="16" customHeight="1">
      <c r="A35" s="69">
        <f t="shared" ca="1" si="1"/>
        <v>2056</v>
      </c>
      <c r="B35" s="69">
        <f t="shared" si="2"/>
        <v>74</v>
      </c>
      <c r="C35" s="96">
        <f t="shared" si="3"/>
        <v>1138294.9021765222</v>
      </c>
      <c r="D35" s="97"/>
      <c r="E35" s="102">
        <f t="shared" si="12"/>
        <v>16967878.720188204</v>
      </c>
      <c r="F35" s="102"/>
      <c r="G35" s="102"/>
      <c r="H35" s="71"/>
      <c r="I35" s="69">
        <f t="shared" ca="1" si="13"/>
        <v>2031</v>
      </c>
      <c r="J35" s="69">
        <f t="shared" ca="1" si="14"/>
        <v>49</v>
      </c>
      <c r="K35" s="70">
        <f t="shared" ca="1" si="4"/>
        <v>809820.11727235711</v>
      </c>
      <c r="L35" s="70">
        <f t="shared" ca="1" si="5"/>
        <v>0</v>
      </c>
      <c r="M35" s="70">
        <f t="shared" ca="1" si="6"/>
        <v>0</v>
      </c>
      <c r="N35" s="70">
        <f t="shared" ca="1" si="7"/>
        <v>0</v>
      </c>
      <c r="O35" s="70">
        <f t="shared" ca="1" si="8"/>
        <v>147308.16582783984</v>
      </c>
      <c r="P35" s="70">
        <f t="shared" ca="1" si="9"/>
        <v>0</v>
      </c>
      <c r="Q35" s="70">
        <f t="shared" ca="1" si="10"/>
        <v>0</v>
      </c>
      <c r="R35" s="70">
        <f t="shared" ca="1" si="11"/>
        <v>0</v>
      </c>
    </row>
    <row r="36" spans="1:18" ht="16" customHeight="1">
      <c r="A36" s="69">
        <f t="shared" ca="1" si="1"/>
        <v>2057</v>
      </c>
      <c r="B36" s="69">
        <f t="shared" si="2"/>
        <v>75</v>
      </c>
      <c r="C36" s="96">
        <f t="shared" si="3"/>
        <v>1183826.698263583</v>
      </c>
      <c r="D36" s="97"/>
      <c r="E36" s="102">
        <f t="shared" si="12"/>
        <v>16621063.008912267</v>
      </c>
      <c r="F36" s="102"/>
      <c r="G36" s="102"/>
      <c r="H36" s="71"/>
      <c r="I36" s="69">
        <f t="shared" ca="1" si="13"/>
        <v>2032</v>
      </c>
      <c r="J36" s="69">
        <f t="shared" ca="1" si="14"/>
        <v>50</v>
      </c>
      <c r="K36" s="70">
        <f t="shared" ca="1" si="4"/>
        <v>901934.63965101563</v>
      </c>
      <c r="L36" s="70">
        <f t="shared" ca="1" si="5"/>
        <v>0</v>
      </c>
      <c r="M36" s="70">
        <f t="shared" ca="1" si="6"/>
        <v>0</v>
      </c>
      <c r="N36" s="70">
        <f t="shared" ca="1" si="7"/>
        <v>0</v>
      </c>
      <c r="O36" s="70">
        <f t="shared" ca="1" si="8"/>
        <v>165532.19066428769</v>
      </c>
      <c r="P36" s="70">
        <f t="shared" ca="1" si="9"/>
        <v>0</v>
      </c>
      <c r="Q36" s="70">
        <f t="shared" ca="1" si="10"/>
        <v>0</v>
      </c>
      <c r="R36" s="70">
        <f t="shared" ca="1" si="11"/>
        <v>0</v>
      </c>
    </row>
    <row r="37" spans="1:18" ht="16" customHeight="1">
      <c r="A37" s="69">
        <f t="shared" ca="1" si="1"/>
        <v>2058</v>
      </c>
      <c r="B37" s="69">
        <f t="shared" si="2"/>
        <v>76</v>
      </c>
      <c r="C37" s="96">
        <f t="shared" si="3"/>
        <v>1231179.7661941263</v>
      </c>
      <c r="D37" s="97"/>
      <c r="E37" s="102">
        <f t="shared" si="12"/>
        <v>16209098.126181118</v>
      </c>
      <c r="F37" s="102"/>
      <c r="G37" s="102"/>
      <c r="H37" s="71"/>
      <c r="I37" s="69">
        <f t="shared" ca="1" si="13"/>
        <v>2033</v>
      </c>
      <c r="J37" s="69">
        <f t="shared" ca="1" si="14"/>
        <v>51</v>
      </c>
      <c r="K37" s="70">
        <f t="shared" ca="1" si="4"/>
        <v>1001694.6219569122</v>
      </c>
      <c r="L37" s="70">
        <f t="shared" ca="1" si="5"/>
        <v>0</v>
      </c>
      <c r="M37" s="70">
        <f t="shared" ca="1" si="6"/>
        <v>0</v>
      </c>
      <c r="N37" s="70">
        <f t="shared" ca="1" si="7"/>
        <v>0</v>
      </c>
      <c r="O37" s="70">
        <f t="shared" ca="1" si="8"/>
        <v>184498.690390781</v>
      </c>
      <c r="P37" s="70">
        <f t="shared" ca="1" si="9"/>
        <v>0</v>
      </c>
      <c r="Q37" s="70">
        <f t="shared" ca="1" si="10"/>
        <v>0</v>
      </c>
      <c r="R37" s="70">
        <f t="shared" ca="1" si="11"/>
        <v>0</v>
      </c>
    </row>
    <row r="38" spans="1:18" ht="16" customHeight="1">
      <c r="A38" s="69">
        <f t="shared" ca="1" si="1"/>
        <v>2059</v>
      </c>
      <c r="B38" s="69">
        <f t="shared" si="2"/>
        <v>77</v>
      </c>
      <c r="C38" s="96">
        <f t="shared" si="3"/>
        <v>1280426.9568418914</v>
      </c>
      <c r="D38" s="97"/>
      <c r="E38" s="102">
        <f t="shared" si="12"/>
        <v>15726814.277986342</v>
      </c>
      <c r="F38" s="102"/>
      <c r="G38" s="102"/>
      <c r="H38" s="71"/>
      <c r="I38" s="69">
        <f t="shared" ca="1" si="13"/>
        <v>2034</v>
      </c>
      <c r="J38" s="69">
        <f t="shared" ca="1" si="14"/>
        <v>52</v>
      </c>
      <c r="K38" s="70">
        <f t="shared" ca="1" si="4"/>
        <v>1109734.6335933241</v>
      </c>
      <c r="L38" s="70">
        <f t="shared" ca="1" si="5"/>
        <v>0</v>
      </c>
      <c r="M38" s="70">
        <f t="shared" ca="1" si="6"/>
        <v>0</v>
      </c>
      <c r="N38" s="70">
        <f t="shared" ca="1" si="7"/>
        <v>0</v>
      </c>
      <c r="O38" s="70">
        <f t="shared" ca="1" si="8"/>
        <v>204237.91457991945</v>
      </c>
      <c r="P38" s="70">
        <f t="shared" ca="1" si="9"/>
        <v>0</v>
      </c>
      <c r="Q38" s="70">
        <f t="shared" ca="1" si="10"/>
        <v>0</v>
      </c>
      <c r="R38" s="70">
        <f t="shared" ca="1" si="11"/>
        <v>0</v>
      </c>
    </row>
    <row r="39" spans="1:18" ht="16" customHeight="1">
      <c r="A39" s="69">
        <f t="shared" ca="1" si="1"/>
        <v>2060</v>
      </c>
      <c r="B39" s="69">
        <f t="shared" si="2"/>
        <v>78</v>
      </c>
      <c r="C39" s="96">
        <f t="shared" si="3"/>
        <v>1331644.035115567</v>
      </c>
      <c r="D39" s="97"/>
      <c r="E39" s="102">
        <f t="shared" si="12"/>
        <v>15168706.687201673</v>
      </c>
      <c r="F39" s="102"/>
      <c r="G39" s="102"/>
      <c r="H39" s="71"/>
      <c r="I39" s="69">
        <f t="shared" ca="1" si="13"/>
        <v>2035</v>
      </c>
      <c r="J39" s="69">
        <f t="shared" ca="1" si="14"/>
        <v>53</v>
      </c>
      <c r="K39" s="70">
        <f t="shared" ca="1" si="4"/>
        <v>1226741.9129110358</v>
      </c>
      <c r="L39" s="70">
        <f t="shared" ca="1" si="5"/>
        <v>0</v>
      </c>
      <c r="M39" s="70">
        <f t="shared" ca="1" si="6"/>
        <v>0</v>
      </c>
      <c r="N39" s="70">
        <f t="shared" ca="1" si="7"/>
        <v>0</v>
      </c>
      <c r="O39" s="70">
        <f t="shared" ca="1" si="8"/>
        <v>224781.34521856307</v>
      </c>
      <c r="P39" s="70">
        <f t="shared" ca="1" si="9"/>
        <v>0</v>
      </c>
      <c r="Q39" s="70">
        <f t="shared" ca="1" si="10"/>
        <v>0</v>
      </c>
      <c r="R39" s="70">
        <f t="shared" ca="1" si="11"/>
        <v>0</v>
      </c>
    </row>
    <row r="40" spans="1:18" ht="16" customHeight="1">
      <c r="A40" s="69">
        <f t="shared" ca="1" si="1"/>
        <v>2061</v>
      </c>
      <c r="B40" s="69">
        <f t="shared" si="2"/>
        <v>79</v>
      </c>
      <c r="C40" s="96">
        <f t="shared" si="3"/>
        <v>1384909.7965201898</v>
      </c>
      <c r="D40" s="97"/>
      <c r="E40" s="102">
        <f t="shared" si="12"/>
        <v>14528915.784690412</v>
      </c>
      <c r="F40" s="102"/>
      <c r="G40" s="102"/>
      <c r="H40" s="71"/>
      <c r="I40" s="69">
        <f t="shared" ca="1" si="13"/>
        <v>2036</v>
      </c>
      <c r="J40" s="69">
        <f t="shared" ca="1" si="14"/>
        <v>54</v>
      </c>
      <c r="K40" s="70">
        <f t="shared" ca="1" si="4"/>
        <v>1353460.738705006</v>
      </c>
      <c r="L40" s="70">
        <f t="shared" ca="1" si="5"/>
        <v>0</v>
      </c>
      <c r="M40" s="70">
        <f t="shared" ca="1" si="6"/>
        <v>0</v>
      </c>
      <c r="N40" s="70">
        <f t="shared" ca="1" si="7"/>
        <v>0</v>
      </c>
      <c r="O40" s="70">
        <f t="shared" ca="1" si="8"/>
        <v>246161.74691829074</v>
      </c>
      <c r="P40" s="70">
        <f t="shared" ca="1" si="9"/>
        <v>0</v>
      </c>
      <c r="Q40" s="70">
        <f t="shared" ca="1" si="10"/>
        <v>0</v>
      </c>
      <c r="R40" s="70">
        <f t="shared" ca="1" si="11"/>
        <v>0</v>
      </c>
    </row>
    <row r="41" spans="1:18" ht="16" customHeight="1">
      <c r="A41" s="69">
        <f t="shared" ca="1" si="1"/>
        <v>2062</v>
      </c>
      <c r="B41" s="69">
        <f t="shared" si="2"/>
        <v>80</v>
      </c>
      <c r="C41" s="96">
        <f t="shared" si="3"/>
        <v>1440306.1883809974</v>
      </c>
      <c r="D41" s="97"/>
      <c r="E41" s="102">
        <f t="shared" si="12"/>
        <v>13801206.287578734</v>
      </c>
      <c r="F41" s="102"/>
      <c r="G41" s="102"/>
      <c r="H41" s="71"/>
      <c r="I41" s="69">
        <f t="shared" ca="1" si="13"/>
        <v>2037</v>
      </c>
      <c r="J41" s="69">
        <f t="shared" ca="1" si="14"/>
        <v>55</v>
      </c>
      <c r="K41" s="70">
        <f t="shared" ca="1" si="4"/>
        <v>1490697.1645431025</v>
      </c>
      <c r="L41" s="70">
        <f t="shared" ca="1" si="5"/>
        <v>0</v>
      </c>
      <c r="M41" s="70">
        <f t="shared" ca="1" si="6"/>
        <v>0</v>
      </c>
      <c r="N41" s="70">
        <f t="shared" ca="1" si="7"/>
        <v>0</v>
      </c>
      <c r="O41" s="70">
        <f t="shared" ca="1" si="8"/>
        <v>268413.21917151019</v>
      </c>
      <c r="P41" s="70">
        <f t="shared" ca="1" si="9"/>
        <v>0</v>
      </c>
      <c r="Q41" s="70">
        <f t="shared" ca="1" si="10"/>
        <v>0</v>
      </c>
      <c r="R41" s="70">
        <f t="shared" ca="1" si="11"/>
        <v>0</v>
      </c>
    </row>
    <row r="42" spans="1:18" ht="16" customHeight="1">
      <c r="A42" s="69">
        <f t="shared" ca="1" si="1"/>
        <v>2063</v>
      </c>
      <c r="B42" s="69">
        <f t="shared" si="2"/>
        <v>81</v>
      </c>
      <c r="C42" s="96">
        <f t="shared" si="3"/>
        <v>1497918.4359162373</v>
      </c>
      <c r="D42" s="97"/>
      <c r="E42" s="102">
        <f t="shared" si="12"/>
        <v>12978945.104157623</v>
      </c>
      <c r="F42" s="102"/>
      <c r="G42" s="102"/>
      <c r="H42" s="71"/>
      <c r="I42" s="69">
        <f t="shared" ca="1" si="13"/>
        <v>2038</v>
      </c>
      <c r="J42" s="69">
        <f t="shared" ca="1" si="14"/>
        <v>56</v>
      </c>
      <c r="K42" s="70">
        <f t="shared" ca="1" si="4"/>
        <v>1639324.1460417865</v>
      </c>
      <c r="L42" s="70">
        <f t="shared" ca="1" si="5"/>
        <v>0</v>
      </c>
      <c r="M42" s="70">
        <f t="shared" ca="1" si="6"/>
        <v>0</v>
      </c>
      <c r="N42" s="70">
        <f t="shared" ca="1" si="7"/>
        <v>0</v>
      </c>
      <c r="O42" s="70">
        <f t="shared" ca="1" si="8"/>
        <v>291571.25073656271</v>
      </c>
      <c r="P42" s="70">
        <f t="shared" ca="1" si="9"/>
        <v>0</v>
      </c>
      <c r="Q42" s="70">
        <f t="shared" ca="1" si="10"/>
        <v>0</v>
      </c>
      <c r="R42" s="70">
        <f t="shared" ca="1" si="11"/>
        <v>0</v>
      </c>
    </row>
    <row r="43" spans="1:18" ht="16" customHeight="1">
      <c r="A43" s="69">
        <f t="shared" ca="1" si="1"/>
        <v>2064</v>
      </c>
      <c r="B43" s="69">
        <f t="shared" si="2"/>
        <v>82</v>
      </c>
      <c r="C43" s="96">
        <f t="shared" si="3"/>
        <v>1557835.1733528869</v>
      </c>
      <c r="D43" s="97"/>
      <c r="E43" s="102">
        <f t="shared" si="12"/>
        <v>12055078.001653455</v>
      </c>
      <c r="F43" s="102"/>
      <c r="G43" s="102"/>
      <c r="H43" s="71"/>
      <c r="I43" s="69">
        <f t="shared" ca="1" si="13"/>
        <v>2039</v>
      </c>
      <c r="J43" s="69">
        <f t="shared" ca="1" si="14"/>
        <v>57</v>
      </c>
      <c r="K43" s="70">
        <f t="shared" ca="1" si="4"/>
        <v>1800287.0937031503</v>
      </c>
      <c r="L43" s="70">
        <f t="shared" ca="1" si="5"/>
        <v>0</v>
      </c>
      <c r="M43" s="70">
        <f t="shared" ca="1" si="6"/>
        <v>0</v>
      </c>
      <c r="N43" s="70">
        <f t="shared" ca="1" si="7"/>
        <v>0</v>
      </c>
      <c r="O43" s="70">
        <f t="shared" ca="1" si="8"/>
        <v>315672.77623856068</v>
      </c>
      <c r="P43" s="70">
        <f t="shared" ca="1" si="9"/>
        <v>0</v>
      </c>
      <c r="Q43" s="70">
        <f t="shared" ca="1" si="10"/>
        <v>0</v>
      </c>
      <c r="R43" s="70">
        <f t="shared" ca="1" si="11"/>
        <v>0</v>
      </c>
    </row>
    <row r="44" spans="1:18" ht="16" customHeight="1">
      <c r="A44" s="69">
        <f t="shared" ca="1" si="1"/>
        <v>2065</v>
      </c>
      <c r="B44" s="69">
        <f t="shared" si="2"/>
        <v>83</v>
      </c>
      <c r="C44" s="96">
        <f t="shared" si="3"/>
        <v>1620148.5802870025</v>
      </c>
      <c r="D44" s="97"/>
      <c r="E44" s="102">
        <f t="shared" si="12"/>
        <v>11022104.969715599</v>
      </c>
      <c r="F44" s="102"/>
      <c r="G44" s="102"/>
      <c r="H44" s="71"/>
      <c r="I44" s="69">
        <f t="shared" ca="1" si="13"/>
        <v>2040</v>
      </c>
      <c r="J44" s="69">
        <f t="shared" ca="1" si="14"/>
        <v>58</v>
      </c>
      <c r="K44" s="70">
        <f t="shared" ca="1" si="4"/>
        <v>1974609.8866346902</v>
      </c>
      <c r="L44" s="70">
        <f t="shared" ca="1" si="5"/>
        <v>0</v>
      </c>
      <c r="M44" s="70">
        <f t="shared" ca="1" si="6"/>
        <v>0</v>
      </c>
      <c r="N44" s="70">
        <f t="shared" ca="1" si="7"/>
        <v>0</v>
      </c>
      <c r="O44" s="70">
        <f t="shared" ca="1" si="8"/>
        <v>340756.23507623078</v>
      </c>
      <c r="P44" s="70">
        <f t="shared" ca="1" si="9"/>
        <v>0</v>
      </c>
      <c r="Q44" s="70">
        <f t="shared" ca="1" si="10"/>
        <v>0</v>
      </c>
      <c r="R44" s="70">
        <f t="shared" ca="1" si="11"/>
        <v>0</v>
      </c>
    </row>
    <row r="45" spans="1:18" ht="16" customHeight="1">
      <c r="A45" s="69">
        <f t="shared" ca="1" si="1"/>
        <v>2066</v>
      </c>
      <c r="B45" s="69">
        <f t="shared" si="2"/>
        <v>84</v>
      </c>
      <c r="C45" s="96">
        <f t="shared" si="3"/>
        <v>1684954.5234984825</v>
      </c>
      <c r="D45" s="97"/>
      <c r="E45" s="102">
        <f t="shared" si="12"/>
        <v>9872054.208900027</v>
      </c>
      <c r="F45" s="102"/>
      <c r="G45" s="102"/>
      <c r="H45" s="71"/>
      <c r="I45" s="69">
        <f t="shared" ca="1" si="13"/>
        <v>2041</v>
      </c>
      <c r="J45" s="69">
        <f t="shared" ca="1" si="14"/>
        <v>59</v>
      </c>
      <c r="K45" s="70">
        <f t="shared" ca="1" si="4"/>
        <v>2163401.3854048559</v>
      </c>
      <c r="L45" s="70">
        <f t="shared" ca="1" si="5"/>
        <v>0</v>
      </c>
      <c r="M45" s="70">
        <f t="shared" ca="1" si="6"/>
        <v>0</v>
      </c>
      <c r="N45" s="70">
        <f t="shared" ca="1" si="7"/>
        <v>0</v>
      </c>
      <c r="O45" s="70">
        <f t="shared" ca="1" si="8"/>
        <v>366861.63272871258</v>
      </c>
      <c r="P45" s="70">
        <f t="shared" ca="1" si="9"/>
        <v>0</v>
      </c>
      <c r="Q45" s="70">
        <f t="shared" ca="1" si="10"/>
        <v>0</v>
      </c>
      <c r="R45" s="70">
        <f t="shared" ca="1" si="11"/>
        <v>0</v>
      </c>
    </row>
    <row r="46" spans="1:18" ht="16" customHeight="1">
      <c r="A46" s="69">
        <f t="shared" ca="1" si="1"/>
        <v>2067</v>
      </c>
      <c r="B46" s="69">
        <f t="shared" si="2"/>
        <v>85</v>
      </c>
      <c r="C46" s="96">
        <f t="shared" si="3"/>
        <v>1752352.7044384219</v>
      </c>
      <c r="D46" s="97"/>
      <c r="E46" s="102">
        <f t="shared" si="12"/>
        <v>8596454.6696716212</v>
      </c>
      <c r="F46" s="102"/>
      <c r="G46" s="102"/>
      <c r="H46" s="71"/>
      <c r="I46" s="69">
        <f t="shared" ca="1" si="13"/>
        <v>2042</v>
      </c>
      <c r="J46" s="69">
        <f t="shared" ca="1" si="14"/>
        <v>60</v>
      </c>
      <c r="K46" s="70">
        <f t="shared" ca="1" si="4"/>
        <v>2367862.4854623959</v>
      </c>
      <c r="L46" s="70">
        <f t="shared" ca="1" si="5"/>
        <v>0</v>
      </c>
      <c r="M46" s="70">
        <f t="shared" ca="1" si="6"/>
        <v>0</v>
      </c>
      <c r="N46" s="70">
        <f t="shared" ca="1" si="7"/>
        <v>0</v>
      </c>
      <c r="O46" s="70">
        <f t="shared" ca="1" si="8"/>
        <v>394030.60456009116</v>
      </c>
      <c r="P46" s="70">
        <f t="shared" ca="1" si="9"/>
        <v>0</v>
      </c>
      <c r="Q46" s="70">
        <f t="shared" ca="1" si="10"/>
        <v>0</v>
      </c>
      <c r="R46" s="70">
        <f t="shared" ca="1" si="11"/>
        <v>0</v>
      </c>
    </row>
    <row r="47" spans="1:18" ht="16" customHeight="1">
      <c r="A47" s="69">
        <f t="shared" ca="1" si="1"/>
        <v>2068</v>
      </c>
      <c r="B47" s="69">
        <f t="shared" si="2"/>
        <v>86</v>
      </c>
      <c r="C47" s="96">
        <f t="shared" si="3"/>
        <v>1822446.8126159587</v>
      </c>
      <c r="D47" s="97"/>
      <c r="E47" s="102">
        <f t="shared" si="12"/>
        <v>7186307.0634948593</v>
      </c>
      <c r="F47" s="102"/>
      <c r="G47" s="102"/>
      <c r="H47" s="71"/>
      <c r="I47" s="69">
        <f t="shared" ca="1" si="13"/>
        <v>2043</v>
      </c>
      <c r="J47" s="69">
        <f t="shared" ca="1" si="14"/>
        <v>61</v>
      </c>
      <c r="K47" s="70">
        <f t="shared" ca="1" si="4"/>
        <v>2589293.7559860325</v>
      </c>
      <c r="L47" s="70">
        <f t="shared" ca="1" si="5"/>
        <v>0</v>
      </c>
      <c r="M47" s="70">
        <f t="shared" ca="1" si="6"/>
        <v>0</v>
      </c>
      <c r="N47" s="70">
        <f t="shared" ca="1" si="7"/>
        <v>0</v>
      </c>
      <c r="O47" s="70">
        <f t="shared" ca="1" si="8"/>
        <v>422306.48222342448</v>
      </c>
      <c r="P47" s="70">
        <f t="shared" ca="1" si="9"/>
        <v>0</v>
      </c>
      <c r="Q47" s="70">
        <f t="shared" ca="1" si="10"/>
        <v>0</v>
      </c>
      <c r="R47" s="70">
        <f t="shared" ca="1" si="11"/>
        <v>0</v>
      </c>
    </row>
    <row r="48" spans="1:18" ht="16" customHeight="1">
      <c r="A48" s="69">
        <f t="shared" ca="1" si="1"/>
        <v>2069</v>
      </c>
      <c r="B48" s="69">
        <f t="shared" si="2"/>
        <v>87</v>
      </c>
      <c r="C48" s="96">
        <f t="shared" si="3"/>
        <v>1895344.6851205972</v>
      </c>
      <c r="D48" s="97"/>
      <c r="E48" s="102">
        <f t="shared" si="12"/>
        <v>5632053.2634228459</v>
      </c>
      <c r="F48" s="102"/>
      <c r="G48" s="102"/>
      <c r="H48" s="71"/>
      <c r="I48" s="69">
        <f t="shared" ca="1" si="13"/>
        <v>2044</v>
      </c>
      <c r="J48" s="69">
        <f t="shared" ca="1" si="14"/>
        <v>62</v>
      </c>
      <c r="K48" s="70">
        <f t="shared" ca="1" si="4"/>
        <v>2829103.7127548917</v>
      </c>
      <c r="L48" s="70">
        <f t="shared" ca="1" si="5"/>
        <v>0</v>
      </c>
      <c r="M48" s="70">
        <f t="shared" ca="1" si="6"/>
        <v>0</v>
      </c>
      <c r="N48" s="70">
        <f t="shared" ca="1" si="7"/>
        <v>0</v>
      </c>
      <c r="O48" s="70">
        <f t="shared" ca="1" si="8"/>
        <v>451734.36277017323</v>
      </c>
      <c r="P48" s="70">
        <f t="shared" ca="1" si="9"/>
        <v>0</v>
      </c>
      <c r="Q48" s="70">
        <f t="shared" ca="1" si="10"/>
        <v>0</v>
      </c>
      <c r="R48" s="70">
        <f t="shared" ca="1" si="11"/>
        <v>0</v>
      </c>
    </row>
    <row r="49" spans="1:18" ht="16" customHeight="1">
      <c r="A49" s="69">
        <f t="shared" ca="1" si="1"/>
        <v>2070</v>
      </c>
      <c r="B49" s="69">
        <f t="shared" si="2"/>
        <v>88</v>
      </c>
      <c r="C49" s="96">
        <f t="shared" si="3"/>
        <v>1971158.4725254213</v>
      </c>
      <c r="D49" s="97"/>
      <c r="E49" s="102">
        <f t="shared" si="12"/>
        <v>3923544.0072173611</v>
      </c>
      <c r="F49" s="102"/>
      <c r="G49" s="102"/>
      <c r="H49" s="71"/>
      <c r="I49" s="69">
        <f t="shared" ca="1" si="13"/>
        <v>2045</v>
      </c>
      <c r="J49" s="69">
        <f t="shared" ca="1" si="14"/>
        <v>63</v>
      </c>
      <c r="K49" s="70">
        <f t="shared" ca="1" si="4"/>
        <v>3088817.7776630963</v>
      </c>
      <c r="L49" s="70">
        <f t="shared" ca="1" si="5"/>
        <v>0</v>
      </c>
      <c r="M49" s="70">
        <f t="shared" ca="1" si="6"/>
        <v>0</v>
      </c>
      <c r="N49" s="70">
        <f t="shared" ca="1" si="7"/>
        <v>0</v>
      </c>
      <c r="O49" s="70">
        <f t="shared" ca="1" si="8"/>
        <v>482361.18057525583</v>
      </c>
      <c r="P49" s="70">
        <f t="shared" ca="1" si="9"/>
        <v>0</v>
      </c>
      <c r="Q49" s="70">
        <f t="shared" ca="1" si="10"/>
        <v>0</v>
      </c>
      <c r="R49" s="70">
        <f t="shared" ca="1" si="11"/>
        <v>0</v>
      </c>
    </row>
    <row r="50" spans="1:18" ht="16" customHeight="1">
      <c r="A50" s="69">
        <f t="shared" ca="1" si="1"/>
        <v>2071</v>
      </c>
      <c r="B50" s="69">
        <f t="shared" si="2"/>
        <v>89</v>
      </c>
      <c r="C50" s="96">
        <f t="shared" si="3"/>
        <v>2050004.8114264382</v>
      </c>
      <c r="D50" s="97"/>
      <c r="E50" s="102">
        <f t="shared" si="12"/>
        <v>2050004.8114265369</v>
      </c>
      <c r="F50" s="102"/>
      <c r="G50" s="102"/>
      <c r="H50" s="71"/>
      <c r="I50" s="69">
        <f t="shared" ca="1" si="13"/>
        <v>2046</v>
      </c>
      <c r="J50" s="69">
        <f t="shared" ca="1" si="14"/>
        <v>64</v>
      </c>
      <c r="K50" s="70">
        <f t="shared" ca="1" si="4"/>
        <v>3370087.9818696557</v>
      </c>
      <c r="L50" s="70">
        <f t="shared" ca="1" si="5"/>
        <v>0</v>
      </c>
      <c r="M50" s="70">
        <f t="shared" ca="1" si="6"/>
        <v>0</v>
      </c>
      <c r="N50" s="70">
        <f t="shared" ca="1" si="7"/>
        <v>0</v>
      </c>
      <c r="O50" s="70">
        <f t="shared" ca="1" si="8"/>
        <v>514235.78219244082</v>
      </c>
      <c r="P50" s="70">
        <f t="shared" ca="1" si="9"/>
        <v>0</v>
      </c>
      <c r="Q50" s="70">
        <f t="shared" ca="1" si="10"/>
        <v>0</v>
      </c>
      <c r="R50" s="70">
        <f t="shared" ca="1" si="11"/>
        <v>0</v>
      </c>
    </row>
    <row r="51" spans="1:18" ht="16" customHeight="1">
      <c r="A51" s="69">
        <f t="shared" ca="1" si="1"/>
        <v>2072</v>
      </c>
      <c r="B51" s="69">
        <f t="shared" si="2"/>
        <v>90</v>
      </c>
      <c r="C51" s="96">
        <f t="shared" si="3"/>
        <v>2132005.0038834959</v>
      </c>
      <c r="D51" s="97"/>
      <c r="E51" s="102">
        <f t="shared" si="12"/>
        <v>1.0365620255470277E-7</v>
      </c>
      <c r="F51" s="102"/>
      <c r="G51" s="102"/>
      <c r="H51" s="71"/>
      <c r="I51" s="69" t="str">
        <f t="shared" ca="1" si="13"/>
        <v>-</v>
      </c>
      <c r="J51" s="69" t="str">
        <f t="shared" ca="1" si="14"/>
        <v>-</v>
      </c>
      <c r="K51" s="70" t="str">
        <f t="shared" ca="1" si="4"/>
        <v>-</v>
      </c>
      <c r="L51" s="70" t="str">
        <f t="shared" ca="1" si="5"/>
        <v>-</v>
      </c>
      <c r="M51" s="70" t="str">
        <f t="shared" ca="1" si="6"/>
        <v>-</v>
      </c>
      <c r="N51" s="70" t="str">
        <f t="shared" ca="1" si="7"/>
        <v>-</v>
      </c>
      <c r="O51" s="70" t="str">
        <f t="shared" ca="1" si="8"/>
        <v>-</v>
      </c>
      <c r="P51" s="70" t="str">
        <f t="shared" ca="1" si="9"/>
        <v>-</v>
      </c>
      <c r="Q51" s="70" t="str">
        <f t="shared" ca="1" si="10"/>
        <v>-</v>
      </c>
      <c r="R51" s="70" t="str">
        <f t="shared" ca="1" si="11"/>
        <v>-</v>
      </c>
    </row>
    <row r="52" spans="1:18" ht="16" customHeight="1">
      <c r="A52" s="69" t="str">
        <f t="shared" si="1"/>
        <v>-</v>
      </c>
      <c r="B52" s="69" t="str">
        <f t="shared" si="2"/>
        <v>-</v>
      </c>
      <c r="C52" s="96" t="str">
        <f t="shared" si="3"/>
        <v>-</v>
      </c>
      <c r="D52" s="97"/>
      <c r="E52" s="102" t="str">
        <f t="shared" si="12"/>
        <v>-</v>
      </c>
      <c r="F52" s="102"/>
      <c r="G52" s="102"/>
      <c r="H52" s="71"/>
      <c r="I52" s="69" t="str">
        <f t="shared" ca="1" si="13"/>
        <v>-</v>
      </c>
      <c r="J52" s="69" t="str">
        <f t="shared" ca="1" si="14"/>
        <v>-</v>
      </c>
      <c r="K52" s="70" t="str">
        <f t="shared" ca="1" si="4"/>
        <v>-</v>
      </c>
      <c r="L52" s="70" t="str">
        <f t="shared" ca="1" si="5"/>
        <v>-</v>
      </c>
      <c r="M52" s="70" t="str">
        <f t="shared" ca="1" si="6"/>
        <v>-</v>
      </c>
      <c r="N52" s="70" t="str">
        <f t="shared" ca="1" si="7"/>
        <v>-</v>
      </c>
      <c r="O52" s="70" t="str">
        <f t="shared" ca="1" si="8"/>
        <v>-</v>
      </c>
      <c r="P52" s="70" t="str">
        <f t="shared" ca="1" si="9"/>
        <v>-</v>
      </c>
      <c r="Q52" s="70" t="str">
        <f t="shared" ca="1" si="10"/>
        <v>-</v>
      </c>
      <c r="R52" s="70" t="str">
        <f t="shared" ca="1" si="11"/>
        <v>-</v>
      </c>
    </row>
    <row r="53" spans="1:18" ht="16" customHeight="1">
      <c r="A53" s="69" t="str">
        <f t="shared" si="1"/>
        <v>-</v>
      </c>
      <c r="B53" s="69" t="str">
        <f t="shared" si="2"/>
        <v>-</v>
      </c>
      <c r="C53" s="96" t="str">
        <f t="shared" si="3"/>
        <v>-</v>
      </c>
      <c r="D53" s="97"/>
      <c r="E53" s="102" t="str">
        <f t="shared" si="12"/>
        <v>-</v>
      </c>
      <c r="F53" s="102"/>
      <c r="G53" s="102"/>
      <c r="H53" s="71"/>
      <c r="I53" s="69" t="str">
        <f t="shared" ca="1" si="13"/>
        <v>-</v>
      </c>
      <c r="J53" s="69" t="str">
        <f t="shared" ca="1" si="14"/>
        <v>-</v>
      </c>
      <c r="K53" s="70" t="str">
        <f t="shared" ca="1" si="4"/>
        <v>-</v>
      </c>
      <c r="L53" s="70" t="str">
        <f t="shared" ca="1" si="5"/>
        <v>-</v>
      </c>
      <c r="M53" s="70" t="str">
        <f t="shared" ca="1" si="6"/>
        <v>-</v>
      </c>
      <c r="N53" s="70" t="str">
        <f t="shared" ca="1" si="7"/>
        <v>-</v>
      </c>
      <c r="O53" s="70" t="str">
        <f t="shared" ca="1" si="8"/>
        <v>-</v>
      </c>
      <c r="P53" s="70" t="str">
        <f t="shared" ca="1" si="9"/>
        <v>-</v>
      </c>
      <c r="Q53" s="70" t="str">
        <f t="shared" ca="1" si="10"/>
        <v>-</v>
      </c>
      <c r="R53" s="70" t="str">
        <f t="shared" ca="1" si="11"/>
        <v>-</v>
      </c>
    </row>
    <row r="54" spans="1:18" ht="16" customHeight="1">
      <c r="A54" s="69" t="str">
        <f t="shared" si="1"/>
        <v>-</v>
      </c>
      <c r="B54" s="69" t="str">
        <f t="shared" si="2"/>
        <v>-</v>
      </c>
      <c r="C54" s="96" t="str">
        <f t="shared" si="3"/>
        <v>-</v>
      </c>
      <c r="D54" s="97"/>
      <c r="E54" s="102" t="str">
        <f t="shared" si="12"/>
        <v>-</v>
      </c>
      <c r="F54" s="102"/>
      <c r="G54" s="102"/>
      <c r="H54" s="71"/>
      <c r="I54" s="69" t="str">
        <f t="shared" ca="1" si="13"/>
        <v>-</v>
      </c>
      <c r="J54" s="69" t="str">
        <f t="shared" ca="1" si="14"/>
        <v>-</v>
      </c>
      <c r="K54" s="70" t="str">
        <f t="shared" ca="1" si="4"/>
        <v>-</v>
      </c>
      <c r="L54" s="70" t="str">
        <f t="shared" ca="1" si="5"/>
        <v>-</v>
      </c>
      <c r="M54" s="70" t="str">
        <f t="shared" ca="1" si="6"/>
        <v>-</v>
      </c>
      <c r="N54" s="70" t="str">
        <f t="shared" ca="1" si="7"/>
        <v>-</v>
      </c>
      <c r="O54" s="70" t="str">
        <f t="shared" ca="1" si="8"/>
        <v>-</v>
      </c>
      <c r="P54" s="70" t="str">
        <f t="shared" ca="1" si="9"/>
        <v>-</v>
      </c>
      <c r="Q54" s="70" t="str">
        <f t="shared" ca="1" si="10"/>
        <v>-</v>
      </c>
      <c r="R54" s="70" t="str">
        <f t="shared" ca="1" si="11"/>
        <v>-</v>
      </c>
    </row>
    <row r="55" spans="1:18" ht="16" customHeight="1">
      <c r="A55" s="69" t="str">
        <f t="shared" si="1"/>
        <v>-</v>
      </c>
      <c r="B55" s="69" t="str">
        <f t="shared" si="2"/>
        <v>-</v>
      </c>
      <c r="C55" s="96" t="str">
        <f t="shared" si="3"/>
        <v>-</v>
      </c>
      <c r="D55" s="97"/>
      <c r="E55" s="102" t="str">
        <f t="shared" si="12"/>
        <v>-</v>
      </c>
      <c r="F55" s="102"/>
      <c r="G55" s="102"/>
      <c r="H55" s="71"/>
      <c r="I55" s="69" t="str">
        <f t="shared" ca="1" si="13"/>
        <v>-</v>
      </c>
      <c r="J55" s="69" t="str">
        <f t="shared" ca="1" si="14"/>
        <v>-</v>
      </c>
      <c r="K55" s="70" t="str">
        <f t="shared" ca="1" si="4"/>
        <v>-</v>
      </c>
      <c r="L55" s="70" t="str">
        <f t="shared" ca="1" si="5"/>
        <v>-</v>
      </c>
      <c r="M55" s="70" t="str">
        <f t="shared" ca="1" si="6"/>
        <v>-</v>
      </c>
      <c r="N55" s="70" t="str">
        <f t="shared" ca="1" si="7"/>
        <v>-</v>
      </c>
      <c r="O55" s="70" t="str">
        <f t="shared" ca="1" si="8"/>
        <v>-</v>
      </c>
      <c r="P55" s="70" t="str">
        <f t="shared" ca="1" si="9"/>
        <v>-</v>
      </c>
      <c r="Q55" s="70" t="str">
        <f t="shared" ca="1" si="10"/>
        <v>-</v>
      </c>
      <c r="R55" s="70" t="str">
        <f t="shared" ca="1" si="11"/>
        <v>-</v>
      </c>
    </row>
    <row r="56" spans="1:18" ht="16" customHeight="1">
      <c r="A56" s="69" t="str">
        <f t="shared" si="1"/>
        <v>-</v>
      </c>
      <c r="B56" s="69" t="str">
        <f t="shared" si="2"/>
        <v>-</v>
      </c>
      <c r="C56" s="96" t="str">
        <f t="shared" si="3"/>
        <v>-</v>
      </c>
      <c r="D56" s="97"/>
      <c r="E56" s="102" t="str">
        <f t="shared" si="12"/>
        <v>-</v>
      </c>
      <c r="F56" s="102"/>
      <c r="G56" s="102"/>
      <c r="H56" s="71"/>
      <c r="I56" s="69" t="str">
        <f t="shared" ca="1" si="13"/>
        <v>-</v>
      </c>
      <c r="J56" s="69" t="str">
        <f t="shared" ca="1" si="14"/>
        <v>-</v>
      </c>
      <c r="K56" s="70" t="str">
        <f t="shared" ca="1" si="4"/>
        <v>-</v>
      </c>
      <c r="L56" s="70" t="str">
        <f t="shared" ca="1" si="5"/>
        <v>-</v>
      </c>
      <c r="M56" s="70" t="str">
        <f t="shared" ca="1" si="6"/>
        <v>-</v>
      </c>
      <c r="N56" s="70" t="str">
        <f t="shared" ca="1" si="7"/>
        <v>-</v>
      </c>
      <c r="O56" s="70" t="str">
        <f t="shared" ca="1" si="8"/>
        <v>-</v>
      </c>
      <c r="P56" s="70" t="str">
        <f t="shared" ca="1" si="9"/>
        <v>-</v>
      </c>
      <c r="Q56" s="70" t="str">
        <f t="shared" ca="1" si="10"/>
        <v>-</v>
      </c>
      <c r="R56" s="70" t="str">
        <f t="shared" ca="1" si="11"/>
        <v>-</v>
      </c>
    </row>
    <row r="57" spans="1:18" ht="16" customHeight="1">
      <c r="A57" s="69" t="str">
        <f t="shared" si="1"/>
        <v>-</v>
      </c>
      <c r="B57" s="69" t="str">
        <f t="shared" si="2"/>
        <v>-</v>
      </c>
      <c r="C57" s="96" t="str">
        <f t="shared" si="3"/>
        <v>-</v>
      </c>
      <c r="D57" s="97"/>
      <c r="E57" s="102" t="str">
        <f t="shared" si="12"/>
        <v>-</v>
      </c>
      <c r="F57" s="102"/>
      <c r="G57" s="102"/>
      <c r="H57" s="71"/>
      <c r="I57" s="69" t="str">
        <f t="shared" ca="1" si="13"/>
        <v>-</v>
      </c>
      <c r="J57" s="69" t="str">
        <f t="shared" ca="1" si="14"/>
        <v>-</v>
      </c>
      <c r="K57" s="70" t="str">
        <f t="shared" ca="1" si="4"/>
        <v>-</v>
      </c>
      <c r="L57" s="70" t="str">
        <f t="shared" ca="1" si="5"/>
        <v>-</v>
      </c>
      <c r="M57" s="70" t="str">
        <f t="shared" ca="1" si="6"/>
        <v>-</v>
      </c>
      <c r="N57" s="70" t="str">
        <f t="shared" ca="1" si="7"/>
        <v>-</v>
      </c>
      <c r="O57" s="70" t="str">
        <f t="shared" ca="1" si="8"/>
        <v>-</v>
      </c>
      <c r="P57" s="70" t="str">
        <f t="shared" ca="1" si="9"/>
        <v>-</v>
      </c>
      <c r="Q57" s="70" t="str">
        <f t="shared" ca="1" si="10"/>
        <v>-</v>
      </c>
      <c r="R57" s="70" t="str">
        <f t="shared" ca="1" si="11"/>
        <v>-</v>
      </c>
    </row>
    <row r="58" spans="1:18" ht="16" customHeight="1">
      <c r="A58" s="69" t="str">
        <f t="shared" si="1"/>
        <v>-</v>
      </c>
      <c r="B58" s="69" t="str">
        <f t="shared" si="2"/>
        <v>-</v>
      </c>
      <c r="C58" s="96" t="str">
        <f t="shared" si="3"/>
        <v>-</v>
      </c>
      <c r="D58" s="97"/>
      <c r="E58" s="102" t="str">
        <f t="shared" si="12"/>
        <v>-</v>
      </c>
      <c r="F58" s="102"/>
      <c r="G58" s="102"/>
      <c r="H58" s="71"/>
      <c r="I58" s="69" t="str">
        <f t="shared" ca="1" si="13"/>
        <v>-</v>
      </c>
      <c r="J58" s="69" t="str">
        <f t="shared" ca="1" si="14"/>
        <v>-</v>
      </c>
      <c r="K58" s="70" t="str">
        <f t="shared" ca="1" si="4"/>
        <v>-</v>
      </c>
      <c r="L58" s="70" t="str">
        <f t="shared" ca="1" si="5"/>
        <v>-</v>
      </c>
      <c r="M58" s="70" t="str">
        <f t="shared" ca="1" si="6"/>
        <v>-</v>
      </c>
      <c r="N58" s="70" t="str">
        <f t="shared" ca="1" si="7"/>
        <v>-</v>
      </c>
      <c r="O58" s="70" t="str">
        <f t="shared" ca="1" si="8"/>
        <v>-</v>
      </c>
      <c r="P58" s="70" t="str">
        <f t="shared" ca="1" si="9"/>
        <v>-</v>
      </c>
      <c r="Q58" s="70" t="str">
        <f t="shared" ca="1" si="10"/>
        <v>-</v>
      </c>
      <c r="R58" s="70" t="str">
        <f t="shared" ca="1" si="11"/>
        <v>-</v>
      </c>
    </row>
    <row r="59" spans="1:18" ht="16" customHeight="1">
      <c r="A59" s="69" t="str">
        <f t="shared" ref="A59:A78" si="15">IFERROR(IF((B58+1)&gt;$F$18,"-",(A58+1)),"-")</f>
        <v>-</v>
      </c>
      <c r="B59" s="69" t="str">
        <f t="shared" ref="B59:B78" si="16">IFERROR(IF((B58+1)&gt;$F$18,"-",(B58+1)),"-")</f>
        <v>-</v>
      </c>
      <c r="C59" s="96" t="str">
        <f t="shared" ref="C59:C78" si="17">IFERROR(IF((B58+1)&gt;$F$18,"-",C58*(1+$F$20)),"-")</f>
        <v>-</v>
      </c>
      <c r="D59" s="97"/>
      <c r="E59" s="102" t="str">
        <f t="shared" si="12"/>
        <v>-</v>
      </c>
      <c r="F59" s="102"/>
      <c r="G59" s="102"/>
      <c r="H59" s="71"/>
      <c r="I59" s="69" t="str">
        <f t="shared" ca="1" si="13"/>
        <v>-</v>
      </c>
      <c r="J59" s="69" t="str">
        <f t="shared" ca="1" si="14"/>
        <v>-</v>
      </c>
      <c r="K59" s="70" t="str">
        <f t="shared" ref="K59:K78" ca="1" si="18">IF($J59&lt;$F$17,FV(D$9/12,12,-D$7,-K58,0),"-")</f>
        <v>-</v>
      </c>
      <c r="L59" s="70" t="str">
        <f t="shared" ref="L59:L78" ca="1" si="19">IF($J59&lt;$F$17,FV(F$9/12,12,-F$7,-L58,0),"-")</f>
        <v>-</v>
      </c>
      <c r="M59" s="70" t="str">
        <f t="shared" ref="M59:M78" ca="1" si="20">IF($J59&lt;$F$17,FV(H$9/12,12,-H$7,-M58,0),"-")</f>
        <v>-</v>
      </c>
      <c r="N59" s="70" t="str">
        <f t="shared" ref="N59:N78" ca="1" si="21">IF($J59&lt;$F$17,FV(J$9/12,12,-J$7,-N58,0),"-")</f>
        <v>-</v>
      </c>
      <c r="O59" s="70" t="str">
        <f t="shared" ref="O59:O78" ca="1" si="22">IF($J59&lt;$F$17,FV(L$9/12,12,-L$7,-O58,0),"-")</f>
        <v>-</v>
      </c>
      <c r="P59" s="70" t="str">
        <f t="shared" ref="P59:P78" ca="1" si="23">IF($J59&lt;$F$17,FV(N$9/12,12,-N$7,-P58,0),"-")</f>
        <v>-</v>
      </c>
      <c r="Q59" s="70" t="str">
        <f t="shared" ref="Q59:Q78" ca="1" si="24">IF($J59&lt;$F$17,FV(P$9/12,12,-P$7,-Q58,0),"-")</f>
        <v>-</v>
      </c>
      <c r="R59" s="70" t="str">
        <f t="shared" ref="R59:R78" ca="1" si="25">IF($J59&lt;$F$17,FV(R$9/12,12,-R$7,-R58,0),"-")</f>
        <v>-</v>
      </c>
    </row>
    <row r="60" spans="1:18" ht="16" customHeight="1">
      <c r="A60" s="69" t="str">
        <f t="shared" si="15"/>
        <v>-</v>
      </c>
      <c r="B60" s="69" t="str">
        <f t="shared" si="16"/>
        <v>-</v>
      </c>
      <c r="C60" s="96" t="str">
        <f t="shared" si="17"/>
        <v>-</v>
      </c>
      <c r="D60" s="97"/>
      <c r="E60" s="102" t="str">
        <f t="shared" si="12"/>
        <v>-</v>
      </c>
      <c r="F60" s="102"/>
      <c r="G60" s="102"/>
      <c r="H60" s="71"/>
      <c r="I60" s="69" t="str">
        <f t="shared" ca="1" si="13"/>
        <v>-</v>
      </c>
      <c r="J60" s="69" t="str">
        <f t="shared" ca="1" si="14"/>
        <v>-</v>
      </c>
      <c r="K60" s="70" t="str">
        <f t="shared" ca="1" si="18"/>
        <v>-</v>
      </c>
      <c r="L60" s="70" t="str">
        <f t="shared" ca="1" si="19"/>
        <v>-</v>
      </c>
      <c r="M60" s="70" t="str">
        <f t="shared" ca="1" si="20"/>
        <v>-</v>
      </c>
      <c r="N60" s="70" t="str">
        <f t="shared" ca="1" si="21"/>
        <v>-</v>
      </c>
      <c r="O60" s="70" t="str">
        <f t="shared" ca="1" si="22"/>
        <v>-</v>
      </c>
      <c r="P60" s="70" t="str">
        <f t="shared" ca="1" si="23"/>
        <v>-</v>
      </c>
      <c r="Q60" s="70" t="str">
        <f t="shared" ca="1" si="24"/>
        <v>-</v>
      </c>
      <c r="R60" s="70" t="str">
        <f t="shared" ca="1" si="25"/>
        <v>-</v>
      </c>
    </row>
    <row r="61" spans="1:18" ht="16" customHeight="1">
      <c r="A61" s="69" t="str">
        <f t="shared" si="15"/>
        <v>-</v>
      </c>
      <c r="B61" s="69" t="str">
        <f t="shared" si="16"/>
        <v>-</v>
      </c>
      <c r="C61" s="96" t="str">
        <f t="shared" si="17"/>
        <v>-</v>
      </c>
      <c r="D61" s="97"/>
      <c r="E61" s="102" t="str">
        <f t="shared" si="12"/>
        <v>-</v>
      </c>
      <c r="F61" s="102"/>
      <c r="G61" s="102"/>
      <c r="H61" s="71"/>
      <c r="I61" s="69" t="str">
        <f t="shared" ca="1" si="13"/>
        <v>-</v>
      </c>
      <c r="J61" s="69" t="str">
        <f t="shared" ca="1" si="14"/>
        <v>-</v>
      </c>
      <c r="K61" s="70" t="str">
        <f t="shared" ca="1" si="18"/>
        <v>-</v>
      </c>
      <c r="L61" s="70" t="str">
        <f t="shared" ca="1" si="19"/>
        <v>-</v>
      </c>
      <c r="M61" s="70" t="str">
        <f t="shared" ca="1" si="20"/>
        <v>-</v>
      </c>
      <c r="N61" s="70" t="str">
        <f t="shared" ca="1" si="21"/>
        <v>-</v>
      </c>
      <c r="O61" s="70" t="str">
        <f t="shared" ca="1" si="22"/>
        <v>-</v>
      </c>
      <c r="P61" s="70" t="str">
        <f t="shared" ca="1" si="23"/>
        <v>-</v>
      </c>
      <c r="Q61" s="70" t="str">
        <f t="shared" ca="1" si="24"/>
        <v>-</v>
      </c>
      <c r="R61" s="70" t="str">
        <f t="shared" ca="1" si="25"/>
        <v>-</v>
      </c>
    </row>
    <row r="62" spans="1:18" ht="16" customHeight="1">
      <c r="A62" s="69" t="str">
        <f t="shared" si="15"/>
        <v>-</v>
      </c>
      <c r="B62" s="69" t="str">
        <f t="shared" si="16"/>
        <v>-</v>
      </c>
      <c r="C62" s="96" t="str">
        <f t="shared" si="17"/>
        <v>-</v>
      </c>
      <c r="D62" s="97"/>
      <c r="E62" s="102" t="str">
        <f t="shared" si="12"/>
        <v>-</v>
      </c>
      <c r="F62" s="102"/>
      <c r="G62" s="102"/>
      <c r="H62" s="71"/>
      <c r="I62" s="69" t="str">
        <f t="shared" ca="1" si="13"/>
        <v>-</v>
      </c>
      <c r="J62" s="69" t="str">
        <f t="shared" ca="1" si="14"/>
        <v>-</v>
      </c>
      <c r="K62" s="70" t="str">
        <f t="shared" ca="1" si="18"/>
        <v>-</v>
      </c>
      <c r="L62" s="70" t="str">
        <f t="shared" ca="1" si="19"/>
        <v>-</v>
      </c>
      <c r="M62" s="70" t="str">
        <f t="shared" ca="1" si="20"/>
        <v>-</v>
      </c>
      <c r="N62" s="70" t="str">
        <f t="shared" ca="1" si="21"/>
        <v>-</v>
      </c>
      <c r="O62" s="70" t="str">
        <f t="shared" ca="1" si="22"/>
        <v>-</v>
      </c>
      <c r="P62" s="70" t="str">
        <f t="shared" ca="1" si="23"/>
        <v>-</v>
      </c>
      <c r="Q62" s="70" t="str">
        <f t="shared" ca="1" si="24"/>
        <v>-</v>
      </c>
      <c r="R62" s="70" t="str">
        <f t="shared" ca="1" si="25"/>
        <v>-</v>
      </c>
    </row>
    <row r="63" spans="1:18" ht="16" customHeight="1">
      <c r="A63" s="69" t="str">
        <f t="shared" si="15"/>
        <v>-</v>
      </c>
      <c r="B63" s="69" t="str">
        <f t="shared" si="16"/>
        <v>-</v>
      </c>
      <c r="C63" s="96" t="str">
        <f t="shared" si="17"/>
        <v>-</v>
      </c>
      <c r="D63" s="97"/>
      <c r="E63" s="102" t="str">
        <f t="shared" si="12"/>
        <v>-</v>
      </c>
      <c r="F63" s="102"/>
      <c r="G63" s="102"/>
      <c r="H63" s="71"/>
      <c r="I63" s="69" t="str">
        <f t="shared" ca="1" si="13"/>
        <v>-</v>
      </c>
      <c r="J63" s="69" t="str">
        <f t="shared" ca="1" si="14"/>
        <v>-</v>
      </c>
      <c r="K63" s="70" t="str">
        <f t="shared" ca="1" si="18"/>
        <v>-</v>
      </c>
      <c r="L63" s="70" t="str">
        <f t="shared" ca="1" si="19"/>
        <v>-</v>
      </c>
      <c r="M63" s="70" t="str">
        <f t="shared" ca="1" si="20"/>
        <v>-</v>
      </c>
      <c r="N63" s="70" t="str">
        <f t="shared" ca="1" si="21"/>
        <v>-</v>
      </c>
      <c r="O63" s="70" t="str">
        <f t="shared" ca="1" si="22"/>
        <v>-</v>
      </c>
      <c r="P63" s="70" t="str">
        <f t="shared" ca="1" si="23"/>
        <v>-</v>
      </c>
      <c r="Q63" s="70" t="str">
        <f t="shared" ca="1" si="24"/>
        <v>-</v>
      </c>
      <c r="R63" s="70" t="str">
        <f t="shared" ca="1" si="25"/>
        <v>-</v>
      </c>
    </row>
    <row r="64" spans="1:18" ht="16" customHeight="1">
      <c r="A64" s="69" t="str">
        <f t="shared" si="15"/>
        <v>-</v>
      </c>
      <c r="B64" s="69" t="str">
        <f t="shared" si="16"/>
        <v>-</v>
      </c>
      <c r="C64" s="96" t="str">
        <f t="shared" si="17"/>
        <v>-</v>
      </c>
      <c r="D64" s="97"/>
      <c r="E64" s="102" t="str">
        <f t="shared" si="12"/>
        <v>-</v>
      </c>
      <c r="F64" s="102"/>
      <c r="G64" s="102"/>
      <c r="H64" s="71"/>
      <c r="I64" s="69" t="str">
        <f t="shared" ca="1" si="13"/>
        <v>-</v>
      </c>
      <c r="J64" s="69" t="str">
        <f t="shared" ca="1" si="14"/>
        <v>-</v>
      </c>
      <c r="K64" s="70" t="str">
        <f t="shared" ca="1" si="18"/>
        <v>-</v>
      </c>
      <c r="L64" s="70" t="str">
        <f t="shared" ca="1" si="19"/>
        <v>-</v>
      </c>
      <c r="M64" s="70" t="str">
        <f t="shared" ca="1" si="20"/>
        <v>-</v>
      </c>
      <c r="N64" s="70" t="str">
        <f t="shared" ca="1" si="21"/>
        <v>-</v>
      </c>
      <c r="O64" s="70" t="str">
        <f t="shared" ca="1" si="22"/>
        <v>-</v>
      </c>
      <c r="P64" s="70" t="str">
        <f t="shared" ca="1" si="23"/>
        <v>-</v>
      </c>
      <c r="Q64" s="70" t="str">
        <f t="shared" ca="1" si="24"/>
        <v>-</v>
      </c>
      <c r="R64" s="70" t="str">
        <f t="shared" ca="1" si="25"/>
        <v>-</v>
      </c>
    </row>
    <row r="65" spans="1:18" ht="16" customHeight="1">
      <c r="A65" s="69" t="str">
        <f t="shared" si="15"/>
        <v>-</v>
      </c>
      <c r="B65" s="69" t="str">
        <f t="shared" si="16"/>
        <v>-</v>
      </c>
      <c r="C65" s="96" t="str">
        <f t="shared" si="17"/>
        <v>-</v>
      </c>
      <c r="D65" s="97"/>
      <c r="E65" s="102" t="str">
        <f t="shared" si="12"/>
        <v>-</v>
      </c>
      <c r="F65" s="102"/>
      <c r="G65" s="102"/>
      <c r="H65" s="71"/>
      <c r="I65" s="69" t="str">
        <f t="shared" ca="1" si="13"/>
        <v>-</v>
      </c>
      <c r="J65" s="69" t="str">
        <f t="shared" ca="1" si="14"/>
        <v>-</v>
      </c>
      <c r="K65" s="70" t="str">
        <f t="shared" ca="1" si="18"/>
        <v>-</v>
      </c>
      <c r="L65" s="70" t="str">
        <f t="shared" ca="1" si="19"/>
        <v>-</v>
      </c>
      <c r="M65" s="70" t="str">
        <f t="shared" ca="1" si="20"/>
        <v>-</v>
      </c>
      <c r="N65" s="70" t="str">
        <f t="shared" ca="1" si="21"/>
        <v>-</v>
      </c>
      <c r="O65" s="70" t="str">
        <f t="shared" ca="1" si="22"/>
        <v>-</v>
      </c>
      <c r="P65" s="70" t="str">
        <f t="shared" ca="1" si="23"/>
        <v>-</v>
      </c>
      <c r="Q65" s="70" t="str">
        <f t="shared" ca="1" si="24"/>
        <v>-</v>
      </c>
      <c r="R65" s="70" t="str">
        <f t="shared" ca="1" si="25"/>
        <v>-</v>
      </c>
    </row>
    <row r="66" spans="1:18" ht="16" customHeight="1">
      <c r="A66" s="69" t="str">
        <f t="shared" si="15"/>
        <v>-</v>
      </c>
      <c r="B66" s="69" t="str">
        <f t="shared" si="16"/>
        <v>-</v>
      </c>
      <c r="C66" s="96" t="str">
        <f t="shared" si="17"/>
        <v>-</v>
      </c>
      <c r="D66" s="97"/>
      <c r="E66" s="102" t="str">
        <f t="shared" si="12"/>
        <v>-</v>
      </c>
      <c r="F66" s="102"/>
      <c r="G66" s="102"/>
      <c r="H66" s="71"/>
      <c r="I66" s="69" t="str">
        <f t="shared" ca="1" si="13"/>
        <v>-</v>
      </c>
      <c r="J66" s="69" t="str">
        <f t="shared" ca="1" si="14"/>
        <v>-</v>
      </c>
      <c r="K66" s="70" t="str">
        <f t="shared" ca="1" si="18"/>
        <v>-</v>
      </c>
      <c r="L66" s="70" t="str">
        <f t="shared" ca="1" si="19"/>
        <v>-</v>
      </c>
      <c r="M66" s="70" t="str">
        <f t="shared" ca="1" si="20"/>
        <v>-</v>
      </c>
      <c r="N66" s="70" t="str">
        <f t="shared" ca="1" si="21"/>
        <v>-</v>
      </c>
      <c r="O66" s="70" t="str">
        <f t="shared" ca="1" si="22"/>
        <v>-</v>
      </c>
      <c r="P66" s="70" t="str">
        <f t="shared" ca="1" si="23"/>
        <v>-</v>
      </c>
      <c r="Q66" s="70" t="str">
        <f t="shared" ca="1" si="24"/>
        <v>-</v>
      </c>
      <c r="R66" s="70" t="str">
        <f t="shared" ca="1" si="25"/>
        <v>-</v>
      </c>
    </row>
    <row r="67" spans="1:18" ht="16" customHeight="1">
      <c r="A67" s="69" t="str">
        <f t="shared" si="15"/>
        <v>-</v>
      </c>
      <c r="B67" s="69" t="str">
        <f t="shared" si="16"/>
        <v>-</v>
      </c>
      <c r="C67" s="96" t="str">
        <f t="shared" si="17"/>
        <v>-</v>
      </c>
      <c r="D67" s="97"/>
      <c r="E67" s="102" t="str">
        <f t="shared" si="12"/>
        <v>-</v>
      </c>
      <c r="F67" s="102"/>
      <c r="G67" s="102"/>
      <c r="H67" s="71"/>
      <c r="I67" s="69" t="str">
        <f t="shared" ca="1" si="13"/>
        <v>-</v>
      </c>
      <c r="J67" s="69" t="str">
        <f t="shared" ca="1" si="14"/>
        <v>-</v>
      </c>
      <c r="K67" s="70" t="str">
        <f t="shared" ca="1" si="18"/>
        <v>-</v>
      </c>
      <c r="L67" s="70" t="str">
        <f t="shared" ca="1" si="19"/>
        <v>-</v>
      </c>
      <c r="M67" s="70" t="str">
        <f t="shared" ca="1" si="20"/>
        <v>-</v>
      </c>
      <c r="N67" s="70" t="str">
        <f t="shared" ca="1" si="21"/>
        <v>-</v>
      </c>
      <c r="O67" s="70" t="str">
        <f t="shared" ca="1" si="22"/>
        <v>-</v>
      </c>
      <c r="P67" s="70" t="str">
        <f t="shared" ca="1" si="23"/>
        <v>-</v>
      </c>
      <c r="Q67" s="70" t="str">
        <f t="shared" ca="1" si="24"/>
        <v>-</v>
      </c>
      <c r="R67" s="70" t="str">
        <f t="shared" ca="1" si="25"/>
        <v>-</v>
      </c>
    </row>
    <row r="68" spans="1:18" ht="16" customHeight="1">
      <c r="A68" s="69" t="str">
        <f t="shared" si="15"/>
        <v>-</v>
      </c>
      <c r="B68" s="69" t="str">
        <f t="shared" si="16"/>
        <v>-</v>
      </c>
      <c r="C68" s="96" t="str">
        <f t="shared" si="17"/>
        <v>-</v>
      </c>
      <c r="D68" s="97"/>
      <c r="E68" s="102" t="str">
        <f t="shared" si="12"/>
        <v>-</v>
      </c>
      <c r="F68" s="102"/>
      <c r="G68" s="102"/>
      <c r="H68" s="71"/>
      <c r="I68" s="69" t="str">
        <f t="shared" ca="1" si="13"/>
        <v>-</v>
      </c>
      <c r="J68" s="69" t="str">
        <f t="shared" ca="1" si="14"/>
        <v>-</v>
      </c>
      <c r="K68" s="70" t="str">
        <f t="shared" ca="1" si="18"/>
        <v>-</v>
      </c>
      <c r="L68" s="70" t="str">
        <f t="shared" ca="1" si="19"/>
        <v>-</v>
      </c>
      <c r="M68" s="70" t="str">
        <f t="shared" ca="1" si="20"/>
        <v>-</v>
      </c>
      <c r="N68" s="70" t="str">
        <f t="shared" ca="1" si="21"/>
        <v>-</v>
      </c>
      <c r="O68" s="70" t="str">
        <f t="shared" ca="1" si="22"/>
        <v>-</v>
      </c>
      <c r="P68" s="70" t="str">
        <f t="shared" ca="1" si="23"/>
        <v>-</v>
      </c>
      <c r="Q68" s="70" t="str">
        <f t="shared" ca="1" si="24"/>
        <v>-</v>
      </c>
      <c r="R68" s="70" t="str">
        <f t="shared" ca="1" si="25"/>
        <v>-</v>
      </c>
    </row>
    <row r="69" spans="1:18" ht="16" customHeight="1">
      <c r="A69" s="69" t="str">
        <f t="shared" si="15"/>
        <v>-</v>
      </c>
      <c r="B69" s="69" t="str">
        <f t="shared" si="16"/>
        <v>-</v>
      </c>
      <c r="C69" s="96" t="str">
        <f t="shared" si="17"/>
        <v>-</v>
      </c>
      <c r="D69" s="97"/>
      <c r="E69" s="102" t="str">
        <f t="shared" si="12"/>
        <v>-</v>
      </c>
      <c r="F69" s="102"/>
      <c r="G69" s="102"/>
      <c r="H69" s="71"/>
      <c r="I69" s="69" t="str">
        <f t="shared" ca="1" si="13"/>
        <v>-</v>
      </c>
      <c r="J69" s="69" t="str">
        <f t="shared" ca="1" si="14"/>
        <v>-</v>
      </c>
      <c r="K69" s="70" t="str">
        <f t="shared" ca="1" si="18"/>
        <v>-</v>
      </c>
      <c r="L69" s="70" t="str">
        <f t="shared" ca="1" si="19"/>
        <v>-</v>
      </c>
      <c r="M69" s="70" t="str">
        <f t="shared" ca="1" si="20"/>
        <v>-</v>
      </c>
      <c r="N69" s="70" t="str">
        <f t="shared" ca="1" si="21"/>
        <v>-</v>
      </c>
      <c r="O69" s="70" t="str">
        <f t="shared" ca="1" si="22"/>
        <v>-</v>
      </c>
      <c r="P69" s="70" t="str">
        <f t="shared" ca="1" si="23"/>
        <v>-</v>
      </c>
      <c r="Q69" s="70" t="str">
        <f t="shared" ca="1" si="24"/>
        <v>-</v>
      </c>
      <c r="R69" s="70" t="str">
        <f t="shared" ca="1" si="25"/>
        <v>-</v>
      </c>
    </row>
    <row r="70" spans="1:18" ht="16" customHeight="1">
      <c r="A70" s="69" t="str">
        <f t="shared" si="15"/>
        <v>-</v>
      </c>
      <c r="B70" s="69" t="str">
        <f t="shared" si="16"/>
        <v>-</v>
      </c>
      <c r="C70" s="96" t="str">
        <f t="shared" si="17"/>
        <v>-</v>
      </c>
      <c r="D70" s="97"/>
      <c r="E70" s="102" t="str">
        <f t="shared" si="12"/>
        <v>-</v>
      </c>
      <c r="F70" s="102"/>
      <c r="G70" s="102"/>
      <c r="H70" s="71"/>
      <c r="I70" s="69" t="str">
        <f t="shared" ca="1" si="13"/>
        <v>-</v>
      </c>
      <c r="J70" s="69" t="str">
        <f t="shared" ca="1" si="14"/>
        <v>-</v>
      </c>
      <c r="K70" s="70" t="str">
        <f t="shared" ca="1" si="18"/>
        <v>-</v>
      </c>
      <c r="L70" s="70" t="str">
        <f t="shared" ca="1" si="19"/>
        <v>-</v>
      </c>
      <c r="M70" s="70" t="str">
        <f t="shared" ca="1" si="20"/>
        <v>-</v>
      </c>
      <c r="N70" s="70" t="str">
        <f t="shared" ca="1" si="21"/>
        <v>-</v>
      </c>
      <c r="O70" s="70" t="str">
        <f t="shared" ca="1" si="22"/>
        <v>-</v>
      </c>
      <c r="P70" s="70" t="str">
        <f t="shared" ca="1" si="23"/>
        <v>-</v>
      </c>
      <c r="Q70" s="70" t="str">
        <f t="shared" ca="1" si="24"/>
        <v>-</v>
      </c>
      <c r="R70" s="70" t="str">
        <f t="shared" ca="1" si="25"/>
        <v>-</v>
      </c>
    </row>
    <row r="71" spans="1:18" ht="16" customHeight="1">
      <c r="A71" s="69" t="str">
        <f t="shared" si="15"/>
        <v>-</v>
      </c>
      <c r="B71" s="69" t="str">
        <f t="shared" si="16"/>
        <v>-</v>
      </c>
      <c r="C71" s="96" t="str">
        <f t="shared" si="17"/>
        <v>-</v>
      </c>
      <c r="D71" s="97"/>
      <c r="E71" s="102" t="str">
        <f t="shared" si="12"/>
        <v>-</v>
      </c>
      <c r="F71" s="102"/>
      <c r="G71" s="102"/>
      <c r="H71" s="71"/>
      <c r="I71" s="69" t="str">
        <f t="shared" ca="1" si="13"/>
        <v>-</v>
      </c>
      <c r="J71" s="69" t="str">
        <f t="shared" ca="1" si="14"/>
        <v>-</v>
      </c>
      <c r="K71" s="70" t="str">
        <f t="shared" ca="1" si="18"/>
        <v>-</v>
      </c>
      <c r="L71" s="70" t="str">
        <f t="shared" ca="1" si="19"/>
        <v>-</v>
      </c>
      <c r="M71" s="70" t="str">
        <f t="shared" ca="1" si="20"/>
        <v>-</v>
      </c>
      <c r="N71" s="70" t="str">
        <f t="shared" ca="1" si="21"/>
        <v>-</v>
      </c>
      <c r="O71" s="70" t="str">
        <f t="shared" ca="1" si="22"/>
        <v>-</v>
      </c>
      <c r="P71" s="70" t="str">
        <f t="shared" ca="1" si="23"/>
        <v>-</v>
      </c>
      <c r="Q71" s="70" t="str">
        <f t="shared" ca="1" si="24"/>
        <v>-</v>
      </c>
      <c r="R71" s="70" t="str">
        <f t="shared" ca="1" si="25"/>
        <v>-</v>
      </c>
    </row>
    <row r="72" spans="1:18" ht="16" customHeight="1">
      <c r="A72" s="69" t="str">
        <f t="shared" si="15"/>
        <v>-</v>
      </c>
      <c r="B72" s="69" t="str">
        <f t="shared" si="16"/>
        <v>-</v>
      </c>
      <c r="C72" s="96" t="str">
        <f t="shared" si="17"/>
        <v>-</v>
      </c>
      <c r="D72" s="97"/>
      <c r="E72" s="102" t="str">
        <f t="shared" si="12"/>
        <v>-</v>
      </c>
      <c r="F72" s="102"/>
      <c r="G72" s="102"/>
      <c r="H72" s="71"/>
      <c r="I72" s="69" t="str">
        <f t="shared" ca="1" si="13"/>
        <v>-</v>
      </c>
      <c r="J72" s="69" t="str">
        <f t="shared" ca="1" si="14"/>
        <v>-</v>
      </c>
      <c r="K72" s="70" t="str">
        <f t="shared" ca="1" si="18"/>
        <v>-</v>
      </c>
      <c r="L72" s="70" t="str">
        <f t="shared" ca="1" si="19"/>
        <v>-</v>
      </c>
      <c r="M72" s="70" t="str">
        <f t="shared" ca="1" si="20"/>
        <v>-</v>
      </c>
      <c r="N72" s="70" t="str">
        <f t="shared" ca="1" si="21"/>
        <v>-</v>
      </c>
      <c r="O72" s="70" t="str">
        <f t="shared" ca="1" si="22"/>
        <v>-</v>
      </c>
      <c r="P72" s="70" t="str">
        <f t="shared" ca="1" si="23"/>
        <v>-</v>
      </c>
      <c r="Q72" s="70" t="str">
        <f t="shared" ca="1" si="24"/>
        <v>-</v>
      </c>
      <c r="R72" s="70" t="str">
        <f t="shared" ca="1" si="25"/>
        <v>-</v>
      </c>
    </row>
    <row r="73" spans="1:18" ht="16" customHeight="1">
      <c r="A73" s="69" t="str">
        <f t="shared" si="15"/>
        <v>-</v>
      </c>
      <c r="B73" s="69" t="str">
        <f t="shared" si="16"/>
        <v>-</v>
      </c>
      <c r="C73" s="96" t="str">
        <f t="shared" si="17"/>
        <v>-</v>
      </c>
      <c r="D73" s="97"/>
      <c r="E73" s="102" t="str">
        <f t="shared" si="12"/>
        <v>-</v>
      </c>
      <c r="F73" s="102"/>
      <c r="G73" s="102"/>
      <c r="H73" s="71"/>
      <c r="I73" s="69" t="str">
        <f t="shared" ca="1" si="13"/>
        <v>-</v>
      </c>
      <c r="J73" s="69" t="str">
        <f t="shared" ca="1" si="14"/>
        <v>-</v>
      </c>
      <c r="K73" s="70" t="str">
        <f t="shared" ca="1" si="18"/>
        <v>-</v>
      </c>
      <c r="L73" s="70" t="str">
        <f t="shared" ca="1" si="19"/>
        <v>-</v>
      </c>
      <c r="M73" s="70" t="str">
        <f t="shared" ca="1" si="20"/>
        <v>-</v>
      </c>
      <c r="N73" s="70" t="str">
        <f t="shared" ca="1" si="21"/>
        <v>-</v>
      </c>
      <c r="O73" s="70" t="str">
        <f t="shared" ca="1" si="22"/>
        <v>-</v>
      </c>
      <c r="P73" s="70" t="str">
        <f t="shared" ca="1" si="23"/>
        <v>-</v>
      </c>
      <c r="Q73" s="70" t="str">
        <f t="shared" ca="1" si="24"/>
        <v>-</v>
      </c>
      <c r="R73" s="70" t="str">
        <f t="shared" ca="1" si="25"/>
        <v>-</v>
      </c>
    </row>
    <row r="74" spans="1:18" ht="16" customHeight="1">
      <c r="A74" s="69" t="str">
        <f t="shared" si="15"/>
        <v>-</v>
      </c>
      <c r="B74" s="69" t="str">
        <f t="shared" si="16"/>
        <v>-</v>
      </c>
      <c r="C74" s="96" t="str">
        <f t="shared" si="17"/>
        <v>-</v>
      </c>
      <c r="D74" s="97"/>
      <c r="E74" s="102" t="str">
        <f t="shared" si="12"/>
        <v>-</v>
      </c>
      <c r="F74" s="102"/>
      <c r="G74" s="102"/>
      <c r="H74" s="71"/>
      <c r="I74" s="69" t="str">
        <f t="shared" ca="1" si="13"/>
        <v>-</v>
      </c>
      <c r="J74" s="69" t="str">
        <f t="shared" ca="1" si="14"/>
        <v>-</v>
      </c>
      <c r="K74" s="70" t="str">
        <f t="shared" ca="1" si="18"/>
        <v>-</v>
      </c>
      <c r="L74" s="70" t="str">
        <f t="shared" ca="1" si="19"/>
        <v>-</v>
      </c>
      <c r="M74" s="70" t="str">
        <f t="shared" ca="1" si="20"/>
        <v>-</v>
      </c>
      <c r="N74" s="70" t="str">
        <f t="shared" ca="1" si="21"/>
        <v>-</v>
      </c>
      <c r="O74" s="70" t="str">
        <f t="shared" ca="1" si="22"/>
        <v>-</v>
      </c>
      <c r="P74" s="70" t="str">
        <f t="shared" ca="1" si="23"/>
        <v>-</v>
      </c>
      <c r="Q74" s="70" t="str">
        <f t="shared" ca="1" si="24"/>
        <v>-</v>
      </c>
      <c r="R74" s="70" t="str">
        <f t="shared" ca="1" si="25"/>
        <v>-</v>
      </c>
    </row>
    <row r="75" spans="1:18" ht="16" customHeight="1">
      <c r="A75" s="69" t="str">
        <f t="shared" si="15"/>
        <v>-</v>
      </c>
      <c r="B75" s="69" t="str">
        <f t="shared" si="16"/>
        <v>-</v>
      </c>
      <c r="C75" s="96" t="str">
        <f t="shared" si="17"/>
        <v>-</v>
      </c>
      <c r="D75" s="97"/>
      <c r="E75" s="102" t="str">
        <f t="shared" si="12"/>
        <v>-</v>
      </c>
      <c r="F75" s="102"/>
      <c r="G75" s="102"/>
      <c r="H75" s="71"/>
      <c r="I75" s="69" t="str">
        <f t="shared" ca="1" si="13"/>
        <v>-</v>
      </c>
      <c r="J75" s="69" t="str">
        <f t="shared" ca="1" si="14"/>
        <v>-</v>
      </c>
      <c r="K75" s="70" t="str">
        <f t="shared" ca="1" si="18"/>
        <v>-</v>
      </c>
      <c r="L75" s="70" t="str">
        <f t="shared" ca="1" si="19"/>
        <v>-</v>
      </c>
      <c r="M75" s="70" t="str">
        <f t="shared" ca="1" si="20"/>
        <v>-</v>
      </c>
      <c r="N75" s="70" t="str">
        <f t="shared" ca="1" si="21"/>
        <v>-</v>
      </c>
      <c r="O75" s="70" t="str">
        <f t="shared" ca="1" si="22"/>
        <v>-</v>
      </c>
      <c r="P75" s="70" t="str">
        <f t="shared" ca="1" si="23"/>
        <v>-</v>
      </c>
      <c r="Q75" s="70" t="str">
        <f t="shared" ca="1" si="24"/>
        <v>-</v>
      </c>
      <c r="R75" s="70" t="str">
        <f t="shared" ca="1" si="25"/>
        <v>-</v>
      </c>
    </row>
    <row r="76" spans="1:18" ht="16" customHeight="1">
      <c r="A76" s="69" t="str">
        <f t="shared" si="15"/>
        <v>-</v>
      </c>
      <c r="B76" s="69" t="str">
        <f t="shared" si="16"/>
        <v>-</v>
      </c>
      <c r="C76" s="96" t="str">
        <f t="shared" si="17"/>
        <v>-</v>
      </c>
      <c r="D76" s="97"/>
      <c r="E76" s="102" t="str">
        <f t="shared" si="12"/>
        <v>-</v>
      </c>
      <c r="F76" s="102"/>
      <c r="G76" s="102"/>
      <c r="H76" s="71"/>
      <c r="I76" s="69" t="str">
        <f t="shared" ca="1" si="13"/>
        <v>-</v>
      </c>
      <c r="J76" s="69" t="str">
        <f t="shared" ca="1" si="14"/>
        <v>-</v>
      </c>
      <c r="K76" s="70" t="str">
        <f t="shared" ca="1" si="18"/>
        <v>-</v>
      </c>
      <c r="L76" s="70" t="str">
        <f t="shared" ca="1" si="19"/>
        <v>-</v>
      </c>
      <c r="M76" s="70" t="str">
        <f t="shared" ca="1" si="20"/>
        <v>-</v>
      </c>
      <c r="N76" s="70" t="str">
        <f t="shared" ca="1" si="21"/>
        <v>-</v>
      </c>
      <c r="O76" s="70" t="str">
        <f t="shared" ca="1" si="22"/>
        <v>-</v>
      </c>
      <c r="P76" s="70" t="str">
        <f t="shared" ca="1" si="23"/>
        <v>-</v>
      </c>
      <c r="Q76" s="70" t="str">
        <f t="shared" ca="1" si="24"/>
        <v>-</v>
      </c>
      <c r="R76" s="70" t="str">
        <f t="shared" ca="1" si="25"/>
        <v>-</v>
      </c>
    </row>
    <row r="77" spans="1:18" ht="16" customHeight="1">
      <c r="A77" s="69" t="str">
        <f t="shared" si="15"/>
        <v>-</v>
      </c>
      <c r="B77" s="69" t="str">
        <f t="shared" si="16"/>
        <v>-</v>
      </c>
      <c r="C77" s="96" t="str">
        <f t="shared" si="17"/>
        <v>-</v>
      </c>
      <c r="D77" s="97"/>
      <c r="E77" s="102" t="str">
        <f t="shared" si="12"/>
        <v>-</v>
      </c>
      <c r="F77" s="102"/>
      <c r="G77" s="102"/>
      <c r="I77" s="69" t="str">
        <f t="shared" ca="1" si="13"/>
        <v>-</v>
      </c>
      <c r="J77" s="69" t="str">
        <f t="shared" ca="1" si="14"/>
        <v>-</v>
      </c>
      <c r="K77" s="70" t="str">
        <f t="shared" ca="1" si="18"/>
        <v>-</v>
      </c>
      <c r="L77" s="70" t="str">
        <f t="shared" ca="1" si="19"/>
        <v>-</v>
      </c>
      <c r="M77" s="70" t="str">
        <f t="shared" ca="1" si="20"/>
        <v>-</v>
      </c>
      <c r="N77" s="70" t="str">
        <f t="shared" ca="1" si="21"/>
        <v>-</v>
      </c>
      <c r="O77" s="70" t="str">
        <f t="shared" ca="1" si="22"/>
        <v>-</v>
      </c>
      <c r="P77" s="70" t="str">
        <f t="shared" ca="1" si="23"/>
        <v>-</v>
      </c>
      <c r="Q77" s="70" t="str">
        <f t="shared" ca="1" si="24"/>
        <v>-</v>
      </c>
      <c r="R77" s="70" t="str">
        <f t="shared" ca="1" si="25"/>
        <v>-</v>
      </c>
    </row>
    <row r="78" spans="1:18" ht="16" customHeight="1">
      <c r="A78" s="69" t="str">
        <f t="shared" si="15"/>
        <v>-</v>
      </c>
      <c r="B78" s="69" t="str">
        <f t="shared" si="16"/>
        <v>-</v>
      </c>
      <c r="C78" s="96" t="str">
        <f t="shared" si="17"/>
        <v>-</v>
      </c>
      <c r="D78" s="97"/>
      <c r="E78" s="102" t="str">
        <f t="shared" si="12"/>
        <v>-</v>
      </c>
      <c r="F78" s="102"/>
      <c r="G78" s="102"/>
      <c r="I78" s="69" t="str">
        <f t="shared" ca="1" si="13"/>
        <v>-</v>
      </c>
      <c r="J78" s="69" t="str">
        <f t="shared" ca="1" si="14"/>
        <v>-</v>
      </c>
      <c r="K78" s="70" t="str">
        <f t="shared" ca="1" si="18"/>
        <v>-</v>
      </c>
      <c r="L78" s="70" t="str">
        <f t="shared" ca="1" si="19"/>
        <v>-</v>
      </c>
      <c r="M78" s="70" t="str">
        <f t="shared" ca="1" si="20"/>
        <v>-</v>
      </c>
      <c r="N78" s="70" t="str">
        <f t="shared" ca="1" si="21"/>
        <v>-</v>
      </c>
      <c r="O78" s="70" t="str">
        <f t="shared" ca="1" si="22"/>
        <v>-</v>
      </c>
      <c r="P78" s="70" t="str">
        <f t="shared" ca="1" si="23"/>
        <v>-</v>
      </c>
      <c r="Q78" s="70" t="str">
        <f t="shared" ca="1" si="24"/>
        <v>-</v>
      </c>
      <c r="R78" s="70" t="str">
        <f t="shared" ca="1" si="25"/>
        <v>-</v>
      </c>
    </row>
    <row r="79" spans="1:18" ht="16" customHeight="1">
      <c r="A79" s="104" t="s">
        <v>3</v>
      </c>
      <c r="B79" s="104"/>
      <c r="C79" s="104"/>
      <c r="D79" s="104"/>
      <c r="E79" s="104"/>
      <c r="F79" s="104"/>
      <c r="G79" s="104"/>
      <c r="H79" s="104"/>
      <c r="I79" s="104"/>
      <c r="J79" s="104"/>
      <c r="K79" s="104"/>
      <c r="L79" s="104"/>
      <c r="M79" s="104"/>
      <c r="N79" s="104"/>
      <c r="O79" s="104"/>
      <c r="P79" s="104"/>
      <c r="Q79" s="104"/>
      <c r="R79" s="104"/>
    </row>
    <row r="80" spans="1:18">
      <c r="A80" s="104"/>
      <c r="B80" s="104"/>
      <c r="C80" s="104"/>
      <c r="D80" s="104"/>
      <c r="E80" s="104"/>
      <c r="F80" s="104"/>
      <c r="G80" s="104"/>
      <c r="H80" s="104"/>
      <c r="I80" s="104"/>
      <c r="J80" s="104"/>
      <c r="K80" s="104"/>
      <c r="L80" s="104"/>
      <c r="M80" s="104"/>
      <c r="N80" s="104"/>
      <c r="O80" s="104"/>
      <c r="P80" s="104"/>
      <c r="Q80" s="104"/>
      <c r="R80" s="104"/>
    </row>
    <row r="81" spans="1:18">
      <c r="A81" s="104"/>
      <c r="B81" s="104"/>
      <c r="C81" s="104"/>
      <c r="D81" s="104"/>
      <c r="E81" s="104"/>
      <c r="F81" s="104"/>
      <c r="G81" s="104"/>
      <c r="H81" s="104"/>
      <c r="I81" s="104"/>
      <c r="J81" s="104"/>
      <c r="K81" s="104"/>
      <c r="L81" s="104"/>
      <c r="M81" s="104"/>
      <c r="N81" s="104"/>
      <c r="O81" s="104"/>
      <c r="P81" s="104"/>
      <c r="Q81" s="104"/>
      <c r="R81" s="104"/>
    </row>
    <row r="82" spans="1:18">
      <c r="A82" s="104"/>
      <c r="B82" s="104"/>
      <c r="C82" s="104"/>
      <c r="D82" s="104"/>
      <c r="E82" s="104"/>
      <c r="F82" s="104"/>
      <c r="G82" s="104"/>
      <c r="H82" s="104"/>
      <c r="I82" s="104"/>
      <c r="J82" s="104"/>
      <c r="K82" s="104"/>
      <c r="L82" s="104"/>
      <c r="M82" s="104"/>
      <c r="N82" s="104"/>
      <c r="O82" s="104"/>
      <c r="P82" s="104"/>
      <c r="Q82" s="104"/>
      <c r="R82" s="104"/>
    </row>
  </sheetData>
  <sheetProtection algorithmName="SHA-512" hashValue="rTKxBhSp4oIGLXsDV2tZM8iDK0s7YQeCKXsH/cjDJOrpGnvUt6QoeeG/WNAgacwxLhT8nes4kUlk6j5hMFAKkg==" saltValue="EChNDIJfBbC6CSfENSLWCQ==" spinCount="100000" sheet="1" formatCells="0" formatColumns="0" formatRows="0" insertColumns="0" insertRows="0" insertHyperlinks="0" deleteColumns="0" deleteRows="0" sort="0" autoFilter="0" pivotTables="0"/>
  <mergeCells count="168">
    <mergeCell ref="B24:B25"/>
    <mergeCell ref="D10:E10"/>
    <mergeCell ref="N8:O8"/>
    <mergeCell ref="N9:O9"/>
    <mergeCell ref="M24:M25"/>
    <mergeCell ref="N24:N25"/>
    <mergeCell ref="O24:O25"/>
    <mergeCell ref="C24:D25"/>
    <mergeCell ref="I24:I25"/>
    <mergeCell ref="J24:J25"/>
    <mergeCell ref="K24:K25"/>
    <mergeCell ref="L24:L25"/>
    <mergeCell ref="D11:R12"/>
    <mergeCell ref="A11:C12"/>
    <mergeCell ref="F16:G16"/>
    <mergeCell ref="F18:G18"/>
    <mergeCell ref="F21:G21"/>
    <mergeCell ref="F19:G19"/>
    <mergeCell ref="F17:G17"/>
    <mergeCell ref="F20:G20"/>
    <mergeCell ref="E24:G25"/>
    <mergeCell ref="P24:P25"/>
    <mergeCell ref="Q24:Q25"/>
    <mergeCell ref="R24:R25"/>
    <mergeCell ref="A24:A25"/>
    <mergeCell ref="A79:R82"/>
    <mergeCell ref="D5:E6"/>
    <mergeCell ref="F5:G6"/>
    <mergeCell ref="H5:I6"/>
    <mergeCell ref="J5:K6"/>
    <mergeCell ref="L5:M6"/>
    <mergeCell ref="N5:O6"/>
    <mergeCell ref="P5:Q6"/>
    <mergeCell ref="C77:D77"/>
    <mergeCell ref="C78:D78"/>
    <mergeCell ref="E77:G77"/>
    <mergeCell ref="E78:G78"/>
    <mergeCell ref="C74:D74"/>
    <mergeCell ref="C75:D75"/>
    <mergeCell ref="C76:D76"/>
    <mergeCell ref="E74:G74"/>
    <mergeCell ref="E75:G75"/>
    <mergeCell ref="E76:G76"/>
    <mergeCell ref="P7:Q7"/>
    <mergeCell ref="P8:Q8"/>
    <mergeCell ref="P9:Q9"/>
    <mergeCell ref="P10:Q10"/>
    <mergeCell ref="N10:O10"/>
    <mergeCell ref="H7:I7"/>
    <mergeCell ref="C71:D71"/>
    <mergeCell ref="C72:D72"/>
    <mergeCell ref="C73:D73"/>
    <mergeCell ref="E71:G71"/>
    <mergeCell ref="E72:G72"/>
    <mergeCell ref="E73:G73"/>
    <mergeCell ref="C68:D68"/>
    <mergeCell ref="C69:D69"/>
    <mergeCell ref="C70:D70"/>
    <mergeCell ref="E68:G68"/>
    <mergeCell ref="E69:G69"/>
    <mergeCell ref="E70:G70"/>
    <mergeCell ref="C65:D65"/>
    <mergeCell ref="C66:D66"/>
    <mergeCell ref="C67:D67"/>
    <mergeCell ref="E65:G65"/>
    <mergeCell ref="E66:G66"/>
    <mergeCell ref="E67:G67"/>
    <mergeCell ref="C62:D62"/>
    <mergeCell ref="C63:D63"/>
    <mergeCell ref="C64:D64"/>
    <mergeCell ref="E62:G62"/>
    <mergeCell ref="E63:G63"/>
    <mergeCell ref="E64:G64"/>
    <mergeCell ref="C59:D59"/>
    <mergeCell ref="C60:D60"/>
    <mergeCell ref="C61:D61"/>
    <mergeCell ref="E59:G59"/>
    <mergeCell ref="E60:G60"/>
    <mergeCell ref="E61:G61"/>
    <mergeCell ref="C56:D56"/>
    <mergeCell ref="C57:D57"/>
    <mergeCell ref="C58:D58"/>
    <mergeCell ref="E56:G56"/>
    <mergeCell ref="E57:G57"/>
    <mergeCell ref="E58:G58"/>
    <mergeCell ref="C53:D53"/>
    <mergeCell ref="C54:D54"/>
    <mergeCell ref="C55:D55"/>
    <mergeCell ref="E53:G53"/>
    <mergeCell ref="E54:G54"/>
    <mergeCell ref="E55:G55"/>
    <mergeCell ref="C50:D50"/>
    <mergeCell ref="C51:D51"/>
    <mergeCell ref="C52:D52"/>
    <mergeCell ref="E50:G50"/>
    <mergeCell ref="E51:G51"/>
    <mergeCell ref="E52:G52"/>
    <mergeCell ref="C47:D47"/>
    <mergeCell ref="C48:D48"/>
    <mergeCell ref="C49:D49"/>
    <mergeCell ref="E47:G47"/>
    <mergeCell ref="E48:G48"/>
    <mergeCell ref="E49:G49"/>
    <mergeCell ref="C44:D44"/>
    <mergeCell ref="C45:D45"/>
    <mergeCell ref="C46:D46"/>
    <mergeCell ref="E44:G44"/>
    <mergeCell ref="E45:G45"/>
    <mergeCell ref="E46:G46"/>
    <mergeCell ref="C41:D41"/>
    <mergeCell ref="C42:D42"/>
    <mergeCell ref="C43:D43"/>
    <mergeCell ref="E41:G41"/>
    <mergeCell ref="E42:G42"/>
    <mergeCell ref="E43:G43"/>
    <mergeCell ref="C38:D38"/>
    <mergeCell ref="C39:D39"/>
    <mergeCell ref="C40:D40"/>
    <mergeCell ref="E38:G38"/>
    <mergeCell ref="E39:G39"/>
    <mergeCell ref="E40:G40"/>
    <mergeCell ref="C35:D35"/>
    <mergeCell ref="C36:D36"/>
    <mergeCell ref="C37:D37"/>
    <mergeCell ref="E35:G35"/>
    <mergeCell ref="E36:G36"/>
    <mergeCell ref="E37:G37"/>
    <mergeCell ref="C32:D32"/>
    <mergeCell ref="C33:D33"/>
    <mergeCell ref="C34:D34"/>
    <mergeCell ref="E32:G32"/>
    <mergeCell ref="E33:G33"/>
    <mergeCell ref="E34:G34"/>
    <mergeCell ref="C30:D30"/>
    <mergeCell ref="C31:D31"/>
    <mergeCell ref="E29:G29"/>
    <mergeCell ref="E30:G30"/>
    <mergeCell ref="E31:G31"/>
    <mergeCell ref="C26:D26"/>
    <mergeCell ref="C27:D27"/>
    <mergeCell ref="C28:D28"/>
    <mergeCell ref="E28:G28"/>
    <mergeCell ref="E26:G26"/>
    <mergeCell ref="E27:G27"/>
    <mergeCell ref="R5:R6"/>
    <mergeCell ref="K13:R13"/>
    <mergeCell ref="L7:M7"/>
    <mergeCell ref="L8:M8"/>
    <mergeCell ref="L9:M9"/>
    <mergeCell ref="N7:O7"/>
    <mergeCell ref="A1:R1"/>
    <mergeCell ref="A2:R2"/>
    <mergeCell ref="C29:D29"/>
    <mergeCell ref="D7:E7"/>
    <mergeCell ref="D8:E8"/>
    <mergeCell ref="D9:E9"/>
    <mergeCell ref="F7:G7"/>
    <mergeCell ref="F8:G8"/>
    <mergeCell ref="F9:G9"/>
    <mergeCell ref="H8:I8"/>
    <mergeCell ref="H9:I9"/>
    <mergeCell ref="J7:K7"/>
    <mergeCell ref="J8:K8"/>
    <mergeCell ref="J9:K9"/>
    <mergeCell ref="L10:M10"/>
    <mergeCell ref="J10:K10"/>
    <mergeCell ref="H10:I10"/>
    <mergeCell ref="F10:G10"/>
  </mergeCells>
  <phoneticPr fontId="6" type="noConversion"/>
  <printOptions horizontalCentered="1"/>
  <pageMargins left="0.19685039370078741" right="0.19685039370078741" top="0.78740157480314965" bottom="0.78740157480314965" header="0.23622047244094491" footer="0"/>
  <pageSetup paperSize="9" scale="56" orientation="portrait" r:id="rId1"/>
  <headerFooter>
    <oddHeader>&amp;L&amp;G</oddHeader>
    <oddFooter>&amp;R&amp;G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1C5D502B4A814BAE6466F0D36BF9C9" ma:contentTypeVersion="3" ma:contentTypeDescription="Create a new document." ma:contentTypeScope="" ma:versionID="6cbb364f7c49d5772824334f75a9f7de">
  <xsd:schema xmlns:xsd="http://www.w3.org/2001/XMLSchema" xmlns:xs="http://www.w3.org/2001/XMLSchema" xmlns:p="http://schemas.microsoft.com/office/2006/metadata/properties" xmlns:ns2="7260e033-0408-45c3-b4d2-a18fd9a203e2" targetNamespace="http://schemas.microsoft.com/office/2006/metadata/properties" ma:root="true" ma:fieldsID="038235bc483cafc3455f529dc87cd7d4" ns2:_="">
    <xsd:import namespace="7260e033-0408-45c3-b4d2-a18fd9a203e2"/>
    <xsd:element name="properties">
      <xsd:complexType>
        <xsd:sequence>
          <xsd:element name="documentManagement">
            <xsd:complexType>
              <xsd:all>
                <xsd:element ref="ns2:MediaServiceMetadata" minOccurs="0"/>
                <xsd:element ref="ns2:MediaServiceFastMetadat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60e033-0408-45c3-b4d2-a18fd9a203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52261E-01C2-421A-B6EA-035FE0F9552A}">
  <ds:schemaRefs>
    <ds:schemaRef ds:uri="http://schemas.microsoft.com/sharepoint/v3/contenttype/forms"/>
  </ds:schemaRefs>
</ds:datastoreItem>
</file>

<file path=customXml/itemProps2.xml><?xml version="1.0" encoding="utf-8"?>
<ds:datastoreItem xmlns:ds="http://schemas.openxmlformats.org/officeDocument/2006/customXml" ds:itemID="{56D6C256-3076-4098-A024-5CA51DE0787E}">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purl.org/dc/terms/"/>
    <ds:schemaRef ds:uri="http://www.w3.org/XML/1998/namespace"/>
    <ds:schemaRef ds:uri="http://purl.org/dc/dcmitype/"/>
    <ds:schemaRef ds:uri="http://schemas.openxmlformats.org/package/2006/metadata/core-properties"/>
    <ds:schemaRef ds:uri="7260e033-0408-45c3-b4d2-a18fd9a203e2"/>
  </ds:schemaRefs>
</ds:datastoreItem>
</file>

<file path=customXml/itemProps3.xml><?xml version="1.0" encoding="utf-8"?>
<ds:datastoreItem xmlns:ds="http://schemas.openxmlformats.org/officeDocument/2006/customXml" ds:itemID="{621EB413-B1DD-4EB1-ADAE-0141F013EB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60e033-0408-45c3-b4d2-a18fd9a203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OUTPUT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 Leung</dc:creator>
  <cp:lastModifiedBy>alan.tam@zuu.com.hk</cp:lastModifiedBy>
  <cp:lastPrinted>2022-06-24T05:55:27Z</cp:lastPrinted>
  <dcterms:created xsi:type="dcterms:W3CDTF">2022-03-21T06:38:09Z</dcterms:created>
  <dcterms:modified xsi:type="dcterms:W3CDTF">2022-07-07T08:02:43Z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0x010100B71C5D502B4A814BAE6466F0D36BF9C9</vt:lpwstr>
  </property>
</Properties>
</file>